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arrelll\appdata\local\temp\tm_temp\TM_3\"/>
    </mc:Choice>
  </mc:AlternateContent>
  <bookViews>
    <workbookView xWindow="0" yWindow="0" windowWidth="14805" windowHeight="7185"/>
  </bookViews>
  <sheets>
    <sheet name="Fuel Trend" sheetId="1" r:id="rId1"/>
  </sheets>
  <definedNames>
    <definedName name="TMB1116229027">'Fuel Trend'!$B$4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1" l="1"/>
  <c r="C20" i="1" l="1"/>
  <c r="C21" i="1"/>
  <c r="C22" i="1"/>
  <c r="C23" i="1"/>
  <c r="G19" i="1"/>
  <c r="G20" i="1"/>
  <c r="H20" i="1" s="1"/>
  <c r="J20" i="1" s="1"/>
  <c r="G21" i="1"/>
  <c r="H21" i="1" s="1"/>
  <c r="J21" i="1" s="1"/>
  <c r="G22" i="1"/>
  <c r="H22" i="1" s="1"/>
  <c r="J22" i="1" s="1"/>
  <c r="G23" i="1"/>
  <c r="H23" i="1" s="1"/>
  <c r="J23" i="1" s="1"/>
  <c r="D19" i="1" l="1"/>
  <c r="F19" i="1" s="1"/>
  <c r="K19" i="1"/>
  <c r="L19" i="1" s="1"/>
  <c r="N19" i="1" s="1"/>
  <c r="C24" i="1"/>
  <c r="H19" i="1"/>
  <c r="J19" i="1" s="1"/>
  <c r="G24" i="1"/>
  <c r="D23" i="1"/>
  <c r="F23" i="1" s="1"/>
  <c r="K23" i="1"/>
  <c r="L23" i="1" s="1"/>
  <c r="N23" i="1" s="1"/>
  <c r="D22" i="1"/>
  <c r="F22" i="1" s="1"/>
  <c r="K22" i="1"/>
  <c r="L22" i="1" s="1"/>
  <c r="N22" i="1" s="1"/>
  <c r="D21" i="1"/>
  <c r="F21" i="1" s="1"/>
  <c r="K21" i="1"/>
  <c r="L21" i="1" s="1"/>
  <c r="N21" i="1" s="1"/>
  <c r="D20" i="1"/>
  <c r="F20" i="1" s="1"/>
  <c r="K20" i="1"/>
  <c r="L20" i="1" s="1"/>
  <c r="N20" i="1" s="1"/>
  <c r="I14" i="1"/>
  <c r="H14" i="1"/>
  <c r="G14" i="1"/>
  <c r="E14" i="1"/>
  <c r="C14" i="1"/>
  <c r="D14" i="1"/>
  <c r="D24" i="1" l="1"/>
  <c r="F24" i="1" s="1"/>
  <c r="K24" i="1"/>
  <c r="L24" i="1" s="1"/>
  <c r="N24" i="1" s="1"/>
  <c r="H24" i="1"/>
  <c r="J24" i="1" s="1"/>
</calcChain>
</file>

<file path=xl/sharedStrings.xml><?xml version="1.0" encoding="utf-8"?>
<sst xmlns="http://schemas.openxmlformats.org/spreadsheetml/2006/main" count="39" uniqueCount="24">
  <si>
    <t>PURCHASED</t>
  </si>
  <si>
    <t>SOLD</t>
  </si>
  <si>
    <t>GALS</t>
  </si>
  <si>
    <t>AVG PRICE</t>
  </si>
  <si>
    <t xml:space="preserve">AVG PRICE </t>
  </si>
  <si>
    <t>GAS</t>
  </si>
  <si>
    <t>DIESEL</t>
  </si>
  <si>
    <t>Profit</t>
  </si>
  <si>
    <t>Profit / Gallon</t>
  </si>
  <si>
    <t>Expected Profit / Gallon</t>
  </si>
  <si>
    <t>Difference</t>
  </si>
  <si>
    <t>Purpose:</t>
  </si>
  <si>
    <t>Details:</t>
  </si>
  <si>
    <t>Conclusion:</t>
  </si>
  <si>
    <t>ROWD:</t>
  </si>
  <si>
    <t>Year</t>
  </si>
  <si>
    <t>Total</t>
  </si>
  <si>
    <t>Information Received from Jay Personius, General Manager</t>
  </si>
  <si>
    <t>Auditor Recalculations and Notes</t>
  </si>
  <si>
    <t>Auditor Notes</t>
  </si>
  <si>
    <r>
      <t xml:space="preserve">Per Jay Personius, General Manager, the Port Commissioners passed a resolution stating fuel charges will only be for $0.20 over the amount paid per gallon. This can be difficult to calculate, as fuel can shrink and expand, and year to year might have more gallons purchased than sold. When considering all 5 years, the profit per gallon was $0.09 or 45% higher than the Port Commission approved amount. There is a risk the Port is not following a Port Commission Resolution. </t>
    </r>
    <r>
      <rPr>
        <b/>
        <i/>
        <sz val="11"/>
        <color theme="1"/>
        <rFont val="Calibri"/>
        <family val="2"/>
        <scheme val="minor"/>
      </rPr>
      <t>We will bring this risk to the brainstorm.</t>
    </r>
  </si>
  <si>
    <t>While discussing financial condition and revenue increases, Jay explained that while fuel shows up as a big revenue for the Port, it does not have the largest impact on their net position as they aim to charge $0.20 per gallon over the purchase price. To get a better understanding of fuel's impact on the Port's financial condition, and to consider potential risks, Jay sent us information for fuel purchased, including the dollar amount, gallons, and average price. In addition, Jay sent us the dollar amount for what was sold for 2016-2020.</t>
  </si>
  <si>
    <t>To get a better understanding of fuel's impact on the Port's financial condition, and to consider potential risks.</t>
  </si>
  <si>
    <r>
      <t xml:space="preserve">We got a better understanding of fuel's impact on the Port's financial condition, and noted that the profit related to fuel is relatively small compared to the size of the Port. In addition, we noted the following risk:
Per Jay Personius, General Manager, the Port Commissioners passed a resolution stating fuel charges will only be for $0.20 over the amount paid per gallon. This can be difficult to calculate, as fuel can shrink and expand, and year to year might have more gallons purchased than sold. When considering all 5 years, the profit per gallon was $0.09 or 45% higher than the Port Commission approved amount. There is a risk the Port is not following a Port Commission Resolution. </t>
    </r>
    <r>
      <rPr>
        <b/>
        <i/>
        <sz val="11"/>
        <color theme="1"/>
        <rFont val="Calibri"/>
        <family val="2"/>
        <scheme val="minor"/>
      </rPr>
      <t>We will bring this risk to the brainstorm.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</si>
</sst>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quot;$&quot;#,##0.00;[Red]&quot;$&quot;#,##0.00"/>
    <numFmt numFmtId="165" formatCode="0.00;[Red]0.00"/>
    <numFmt numFmtId="166" formatCode="&quot;$&quot;#,##0.00"/>
  </numFmts>
  <fonts count="4" x14ac:knownFonts="1">
    <font>
      <sz val="11"/>
      <color theme="1"/>
      <name val="Calibri"/>
      <family val="2"/>
      <scheme val="minor"/>
    </font>
    <font>
      <b/>
      <sz val="11"/>
      <color theme="1"/>
      <name val="Calibri"/>
      <family val="2"/>
      <scheme val="minor"/>
    </font>
    <font>
      <sz val="11"/>
      <color theme="1"/>
      <name val="Calibri"/>
      <family val="2"/>
      <scheme val="minor"/>
    </font>
    <font>
      <b/>
      <i/>
      <sz val="11"/>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2" fillId="0" borderId="0" applyFont="0" applyFill="0" applyBorder="0" applyAlignment="0" applyProtection="0"/>
  </cellStyleXfs>
  <cellXfs count="34">
    <xf numFmtId="0" fontId="0" fillId="0" borderId="0" xfId="0"/>
    <xf numFmtId="164" fontId="1" fillId="2" borderId="1" xfId="0" applyNumberFormat="1" applyFont="1" applyFill="1" applyBorder="1" applyAlignment="1">
      <alignment horizontal="center"/>
    </xf>
    <xf numFmtId="165" fontId="1" fillId="2" borderId="1" xfId="0" applyNumberFormat="1" applyFont="1" applyFill="1" applyBorder="1" applyAlignment="1">
      <alignment horizontal="center"/>
    </xf>
    <xf numFmtId="166"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65"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0" fontId="1" fillId="2" borderId="1" xfId="0" applyFont="1" applyFill="1" applyBorder="1" applyAlignment="1">
      <alignment horizontal="center" wrapText="1"/>
    </xf>
    <xf numFmtId="166" fontId="1" fillId="2" borderId="1" xfId="0" applyNumberFormat="1" applyFont="1" applyFill="1" applyBorder="1" applyAlignment="1">
      <alignment horizontal="center" wrapText="1"/>
    </xf>
    <xf numFmtId="164" fontId="0" fillId="3" borderId="0" xfId="0" applyNumberFormat="1" applyFill="1"/>
    <xf numFmtId="165" fontId="0" fillId="3" borderId="0" xfId="0" applyNumberFormat="1" applyFill="1"/>
    <xf numFmtId="0" fontId="0" fillId="3" borderId="0" xfId="0" applyFill="1"/>
    <xf numFmtId="166" fontId="0" fillId="3" borderId="0" xfId="0" applyNumberFormat="1" applyFill="1"/>
    <xf numFmtId="2" fontId="0" fillId="3" borderId="0" xfId="0" applyNumberFormat="1" applyFill="1"/>
    <xf numFmtId="0" fontId="0" fillId="3" borderId="0" xfId="0" applyFill="1" applyAlignment="1">
      <alignment horizontal="center"/>
    </xf>
    <xf numFmtId="0" fontId="0" fillId="3" borderId="1" xfId="0" applyFill="1" applyBorder="1"/>
    <xf numFmtId="44" fontId="0" fillId="3" borderId="1" xfId="0" applyNumberFormat="1" applyFill="1" applyBorder="1"/>
    <xf numFmtId="43" fontId="0" fillId="3" borderId="1" xfId="1" applyFont="1" applyFill="1" applyBorder="1"/>
    <xf numFmtId="43" fontId="1" fillId="3" borderId="0" xfId="1" applyFont="1" applyFill="1"/>
    <xf numFmtId="0" fontId="1" fillId="2" borderId="1" xfId="0" applyFont="1" applyFill="1" applyBorder="1" applyAlignment="1">
      <alignment vertical="center"/>
    </xf>
    <xf numFmtId="44" fontId="1" fillId="3" borderId="0" xfId="0" applyNumberFormat="1" applyFont="1" applyFill="1"/>
    <xf numFmtId="0" fontId="0" fillId="3" borderId="1" xfId="0" applyFill="1" applyBorder="1" applyAlignment="1">
      <alignment vertical="center"/>
    </xf>
    <xf numFmtId="44" fontId="0" fillId="3" borderId="1" xfId="0" applyNumberFormat="1" applyFill="1" applyBorder="1" applyAlignment="1">
      <alignment vertical="center"/>
    </xf>
    <xf numFmtId="164" fontId="0" fillId="3" borderId="1" xfId="0" applyNumberFormat="1" applyFill="1" applyBorder="1" applyAlignment="1">
      <alignment vertical="center"/>
    </xf>
    <xf numFmtId="0" fontId="0" fillId="3" borderId="1" xfId="0" applyFill="1" applyBorder="1" applyAlignment="1">
      <alignment vertical="center" wrapText="1"/>
    </xf>
    <xf numFmtId="44" fontId="0" fillId="3" borderId="0" xfId="0" applyNumberFormat="1" applyFill="1"/>
    <xf numFmtId="0" fontId="1" fillId="2" borderId="1" xfId="0" applyFont="1" applyFill="1" applyBorder="1" applyAlignment="1">
      <alignment horizontal="center"/>
    </xf>
    <xf numFmtId="164" fontId="0" fillId="3" borderId="1" xfId="0" applyNumberFormat="1" applyFill="1" applyBorder="1" applyAlignment="1">
      <alignment wrapText="1"/>
    </xf>
    <xf numFmtId="164" fontId="0" fillId="3" borderId="1" xfId="0" applyNumberFormat="1" applyFill="1" applyBorder="1" applyAlignment="1">
      <alignment vertical="top" wrapText="1"/>
    </xf>
    <xf numFmtId="164" fontId="1" fillId="2" borderId="1" xfId="0" applyNumberFormat="1" applyFont="1" applyFill="1" applyBorder="1" applyAlignment="1">
      <alignment horizontal="center"/>
    </xf>
    <xf numFmtId="166" fontId="1" fillId="2" borderId="1" xfId="0" applyNumberFormat="1" applyFont="1" applyFill="1" applyBorder="1" applyAlignment="1">
      <alignment horizontal="center"/>
    </xf>
    <xf numFmtId="164" fontId="1" fillId="2" borderId="2" xfId="0" applyNumberFormat="1" applyFont="1" applyFill="1" applyBorder="1" applyAlignment="1">
      <alignment horizontal="center"/>
    </xf>
    <xf numFmtId="164" fontId="1" fillId="2" borderId="3" xfId="0" applyNumberFormat="1" applyFont="1" applyFill="1" applyBorder="1" applyAlignment="1">
      <alignment horizontal="center"/>
    </xf>
    <xf numFmtId="164" fontId="1" fillId="2" borderId="4" xfId="0" applyNumberFormat="1"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32A2D4C129EA46BF981A967C16656117/1DAD8B5F59654DDEBB2E4F9AD9E97FAE/"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4</xdr:col>
      <xdr:colOff>352755</xdr:colOff>
      <xdr:row>3</xdr:row>
      <xdr:rowOff>181000</xdr:rowOff>
    </xdr:to>
    <xdr:pic>
      <xdr:nvPicPr>
        <xdr:cNvPr id="2" name="Picture 1" descr="Planning Analytical Procedures||32A2D4C129EA46BF981A967C16656117|4|2">
          <a:hlinkClick xmlns:r="http://schemas.openxmlformats.org/officeDocument/2006/relationships" r:id="rId1" tooltip="Planning Analytical Procedur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752475" y="1524000"/>
          <a:ext cx="2362530"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tabSelected="1" workbookViewId="0">
      <selection activeCell="N10" sqref="N10"/>
    </sheetView>
  </sheetViews>
  <sheetFormatPr defaultRowHeight="15" x14ac:dyDescent="0.25"/>
  <cols>
    <col min="1" max="1" width="11.28515625" style="11" bestFit="1" customWidth="1"/>
    <col min="2" max="2" width="5" style="9" bestFit="1" customWidth="1"/>
    <col min="3" max="3" width="12.5703125" style="9" bestFit="1" customWidth="1"/>
    <col min="4" max="4" width="12.5703125" style="10" bestFit="1" customWidth="1"/>
    <col min="5" max="5" width="11.7109375" style="9" bestFit="1" customWidth="1"/>
    <col min="6" max="6" width="10.7109375" style="11" bestFit="1" customWidth="1"/>
    <col min="7" max="7" width="12.7109375" style="12" bestFit="1" customWidth="1"/>
    <col min="8" max="8" width="12.5703125" style="13" bestFit="1" customWidth="1"/>
    <col min="9" max="9" width="11.7109375" style="12" bestFit="1" customWidth="1"/>
    <col min="10" max="10" width="11" style="11" bestFit="1" customWidth="1"/>
    <col min="11" max="12" width="12.5703125" style="11" bestFit="1" customWidth="1"/>
    <col min="13" max="13" width="9.28515625" style="11" bestFit="1" customWidth="1"/>
    <col min="14" max="14" width="11.140625" style="11" customWidth="1"/>
    <col min="15" max="15" width="80.7109375" style="11" customWidth="1"/>
    <col min="16" max="16384" width="9.140625" style="11"/>
  </cols>
  <sheetData>
    <row r="1" spans="1:15" x14ac:dyDescent="0.25">
      <c r="A1" s="19" t="s">
        <v>11</v>
      </c>
      <c r="B1" s="27" t="s">
        <v>22</v>
      </c>
      <c r="C1" s="27"/>
      <c r="D1" s="27"/>
      <c r="E1" s="27"/>
      <c r="F1" s="27"/>
      <c r="G1" s="27"/>
      <c r="H1" s="27"/>
      <c r="I1" s="27"/>
      <c r="J1" s="27"/>
      <c r="K1" s="27"/>
      <c r="L1" s="27"/>
      <c r="M1" s="27"/>
      <c r="N1" s="27"/>
      <c r="O1" s="27"/>
    </row>
    <row r="2" spans="1:15" ht="45" customHeight="1" x14ac:dyDescent="0.25">
      <c r="A2" s="19" t="s">
        <v>12</v>
      </c>
      <c r="B2" s="27" t="s">
        <v>21</v>
      </c>
      <c r="C2" s="27"/>
      <c r="D2" s="27"/>
      <c r="E2" s="27"/>
      <c r="F2" s="27"/>
      <c r="G2" s="27"/>
      <c r="H2" s="27"/>
      <c r="I2" s="27"/>
      <c r="J2" s="27"/>
      <c r="K2" s="27"/>
      <c r="L2" s="27"/>
      <c r="M2" s="27"/>
      <c r="N2" s="27"/>
      <c r="O2" s="27"/>
    </row>
    <row r="3" spans="1:15" ht="60" customHeight="1" x14ac:dyDescent="0.25">
      <c r="A3" s="19" t="s">
        <v>13</v>
      </c>
      <c r="B3" s="28" t="s">
        <v>23</v>
      </c>
      <c r="C3" s="28"/>
      <c r="D3" s="28"/>
      <c r="E3" s="28"/>
      <c r="F3" s="28"/>
      <c r="G3" s="28"/>
      <c r="H3" s="28"/>
      <c r="I3" s="28"/>
      <c r="J3" s="28"/>
      <c r="K3" s="28"/>
      <c r="L3" s="28"/>
      <c r="M3" s="28"/>
      <c r="N3" s="28"/>
      <c r="O3" s="28"/>
    </row>
    <row r="4" spans="1:15" x14ac:dyDescent="0.25">
      <c r="A4" s="19" t="s">
        <v>14</v>
      </c>
      <c r="B4" s="27"/>
      <c r="C4" s="27"/>
      <c r="D4" s="27"/>
      <c r="E4" s="27"/>
      <c r="F4" s="27"/>
      <c r="G4" s="27"/>
      <c r="H4" s="27"/>
      <c r="I4" s="27"/>
      <c r="J4" s="27"/>
      <c r="K4" s="27"/>
      <c r="L4" s="27"/>
      <c r="M4" s="27"/>
      <c r="N4" s="27"/>
      <c r="O4" s="27"/>
    </row>
    <row r="6" spans="1:15" x14ac:dyDescent="0.25">
      <c r="B6" s="31" t="s">
        <v>17</v>
      </c>
      <c r="C6" s="32"/>
      <c r="D6" s="32"/>
      <c r="E6" s="32"/>
      <c r="F6" s="32"/>
      <c r="G6" s="32"/>
      <c r="H6" s="32"/>
      <c r="I6" s="32"/>
      <c r="J6" s="33"/>
    </row>
    <row r="7" spans="1:15" s="14" customFormat="1" x14ac:dyDescent="0.25">
      <c r="B7" s="26" t="s">
        <v>15</v>
      </c>
      <c r="C7" s="29" t="s">
        <v>5</v>
      </c>
      <c r="D7" s="29"/>
      <c r="E7" s="29"/>
      <c r="F7" s="29"/>
      <c r="G7" s="30" t="s">
        <v>6</v>
      </c>
      <c r="H7" s="30"/>
      <c r="I7" s="30"/>
      <c r="J7" s="30"/>
    </row>
    <row r="8" spans="1:15" s="14" customFormat="1" x14ac:dyDescent="0.25">
      <c r="B8" s="26"/>
      <c r="C8" s="1" t="s">
        <v>0</v>
      </c>
      <c r="D8" s="1" t="s">
        <v>1</v>
      </c>
      <c r="E8" s="2" t="s">
        <v>2</v>
      </c>
      <c r="F8" s="1" t="s">
        <v>3</v>
      </c>
      <c r="G8" s="3" t="s">
        <v>0</v>
      </c>
      <c r="H8" s="3" t="s">
        <v>1</v>
      </c>
      <c r="I8" s="4" t="s">
        <v>2</v>
      </c>
      <c r="J8" s="3" t="s">
        <v>4</v>
      </c>
    </row>
    <row r="9" spans="1:15" x14ac:dyDescent="0.25">
      <c r="B9" s="15">
        <v>2020</v>
      </c>
      <c r="C9" s="16">
        <v>127764.92</v>
      </c>
      <c r="D9" s="16">
        <v>141343.07</v>
      </c>
      <c r="E9" s="17">
        <v>47283.9</v>
      </c>
      <c r="F9" s="16">
        <v>2.99</v>
      </c>
      <c r="G9" s="16">
        <v>130461.21</v>
      </c>
      <c r="H9" s="16">
        <v>163828.97</v>
      </c>
      <c r="I9" s="17">
        <v>84737.3</v>
      </c>
      <c r="J9" s="16">
        <v>1.93</v>
      </c>
      <c r="L9" s="25"/>
    </row>
    <row r="10" spans="1:15" x14ac:dyDescent="0.25">
      <c r="B10" s="15">
        <v>2019</v>
      </c>
      <c r="C10" s="16">
        <v>176198.28</v>
      </c>
      <c r="D10" s="16">
        <v>190077.59</v>
      </c>
      <c r="E10" s="17">
        <v>55762.9</v>
      </c>
      <c r="F10" s="16">
        <v>3.41</v>
      </c>
      <c r="G10" s="16">
        <v>207305.12</v>
      </c>
      <c r="H10" s="16">
        <v>222929.67</v>
      </c>
      <c r="I10" s="17">
        <v>88972.5</v>
      </c>
      <c r="J10" s="16">
        <v>2.5099999999999998</v>
      </c>
      <c r="L10" s="25"/>
    </row>
    <row r="11" spans="1:15" x14ac:dyDescent="0.25">
      <c r="B11" s="15">
        <v>2018</v>
      </c>
      <c r="C11" s="16">
        <v>173165.29</v>
      </c>
      <c r="D11" s="16">
        <v>180360.89</v>
      </c>
      <c r="E11" s="17">
        <v>50805.2</v>
      </c>
      <c r="F11" s="16">
        <v>3.55</v>
      </c>
      <c r="G11" s="16">
        <v>241651.9</v>
      </c>
      <c r="H11" s="16">
        <v>262772.71999999997</v>
      </c>
      <c r="I11" s="17">
        <v>98472.2</v>
      </c>
      <c r="J11" s="16">
        <v>2.67</v>
      </c>
      <c r="L11" s="25"/>
    </row>
    <row r="12" spans="1:15" x14ac:dyDescent="0.25">
      <c r="B12" s="15">
        <v>2017</v>
      </c>
      <c r="C12" s="16">
        <v>147178.51999999999</v>
      </c>
      <c r="D12" s="16">
        <v>182913.36</v>
      </c>
      <c r="E12" s="17">
        <v>49363</v>
      </c>
      <c r="F12" s="16">
        <v>3.19</v>
      </c>
      <c r="G12" s="16">
        <v>151316.29</v>
      </c>
      <c r="H12" s="16">
        <v>182913.36</v>
      </c>
      <c r="I12" s="17">
        <v>83689.5</v>
      </c>
      <c r="J12" s="16">
        <v>2.19</v>
      </c>
      <c r="L12" s="25"/>
    </row>
    <row r="13" spans="1:15" x14ac:dyDescent="0.25">
      <c r="B13" s="15">
        <v>2016</v>
      </c>
      <c r="C13" s="16">
        <v>142077.07999999999</v>
      </c>
      <c r="D13" s="16">
        <v>149136.37</v>
      </c>
      <c r="E13" s="17">
        <v>51663.7</v>
      </c>
      <c r="F13" s="16">
        <v>2.89</v>
      </c>
      <c r="G13" s="16">
        <v>118046.55</v>
      </c>
      <c r="H13" s="16">
        <v>135931.63</v>
      </c>
      <c r="I13" s="17">
        <v>74465.100000000006</v>
      </c>
      <c r="J13" s="16">
        <v>1.83</v>
      </c>
      <c r="L13" s="25"/>
    </row>
    <row r="14" spans="1:15" x14ac:dyDescent="0.25">
      <c r="B14" s="11"/>
      <c r="C14" s="20">
        <f>SUM(C9:C13)</f>
        <v>766384.09</v>
      </c>
      <c r="D14" s="20">
        <f>SUM(D9:D13)</f>
        <v>843831.28</v>
      </c>
      <c r="E14" s="18">
        <f>SUM(E9:E13)</f>
        <v>254878.7</v>
      </c>
      <c r="F14" s="9"/>
      <c r="G14" s="20">
        <f>SUM(G9:G13)</f>
        <v>848781.07000000007</v>
      </c>
      <c r="H14" s="20">
        <f>SUM(H9:H13)</f>
        <v>968376.35</v>
      </c>
      <c r="I14" s="18">
        <f>SUM(I9:I13)</f>
        <v>430336.6</v>
      </c>
      <c r="J14" s="12"/>
    </row>
    <row r="15" spans="1:15" x14ac:dyDescent="0.25">
      <c r="B15" s="11"/>
      <c r="D15" s="9"/>
      <c r="E15" s="10"/>
      <c r="F15" s="9"/>
      <c r="H15" s="12"/>
      <c r="I15" s="13"/>
      <c r="J15" s="12"/>
    </row>
    <row r="16" spans="1:15" x14ac:dyDescent="0.25">
      <c r="B16" s="26" t="s">
        <v>18</v>
      </c>
      <c r="C16" s="26"/>
      <c r="D16" s="26"/>
      <c r="E16" s="26"/>
      <c r="F16" s="26"/>
      <c r="G16" s="26"/>
      <c r="H16" s="26"/>
      <c r="I16" s="26"/>
      <c r="J16" s="26"/>
      <c r="K16" s="26"/>
      <c r="L16" s="26"/>
      <c r="M16" s="26"/>
      <c r="N16" s="26"/>
      <c r="O16" s="26"/>
    </row>
    <row r="17" spans="2:15" x14ac:dyDescent="0.25">
      <c r="B17" s="26" t="s">
        <v>15</v>
      </c>
      <c r="C17" s="29" t="s">
        <v>5</v>
      </c>
      <c r="D17" s="29"/>
      <c r="E17" s="29"/>
      <c r="F17" s="29"/>
      <c r="G17" s="30" t="s">
        <v>6</v>
      </c>
      <c r="H17" s="30"/>
      <c r="I17" s="30"/>
      <c r="J17" s="30"/>
      <c r="K17" s="30" t="s">
        <v>16</v>
      </c>
      <c r="L17" s="30"/>
      <c r="M17" s="30"/>
      <c r="N17" s="30"/>
      <c r="O17" s="26" t="s">
        <v>19</v>
      </c>
    </row>
    <row r="18" spans="2:15" ht="45" x14ac:dyDescent="0.25">
      <c r="B18" s="26"/>
      <c r="C18" s="5" t="s">
        <v>7</v>
      </c>
      <c r="D18" s="6" t="s">
        <v>8</v>
      </c>
      <c r="E18" s="7" t="s">
        <v>9</v>
      </c>
      <c r="F18" s="8" t="s">
        <v>10</v>
      </c>
      <c r="G18" s="5" t="s">
        <v>7</v>
      </c>
      <c r="H18" s="6" t="s">
        <v>8</v>
      </c>
      <c r="I18" s="7" t="s">
        <v>9</v>
      </c>
      <c r="J18" s="8" t="s">
        <v>10</v>
      </c>
      <c r="K18" s="5" t="s">
        <v>7</v>
      </c>
      <c r="L18" s="6" t="s">
        <v>8</v>
      </c>
      <c r="M18" s="7" t="s">
        <v>9</v>
      </c>
      <c r="N18" s="8" t="s">
        <v>10</v>
      </c>
      <c r="O18" s="26"/>
    </row>
    <row r="19" spans="2:15" x14ac:dyDescent="0.25">
      <c r="B19" s="21">
        <v>2020</v>
      </c>
      <c r="C19" s="22">
        <f>D9-C9</f>
        <v>13578.150000000009</v>
      </c>
      <c r="D19" s="22">
        <f t="shared" ref="D19:D24" si="0">C19/E9</f>
        <v>0.28716222646609119</v>
      </c>
      <c r="E19" s="22">
        <v>0.2</v>
      </c>
      <c r="F19" s="22">
        <f>D19-E19</f>
        <v>8.7162226466091175E-2</v>
      </c>
      <c r="G19" s="22">
        <f>H9-G9</f>
        <v>33367.759999999995</v>
      </c>
      <c r="H19" s="22">
        <f t="shared" ref="H19:H24" si="1">G19/I9</f>
        <v>0.3937788907600312</v>
      </c>
      <c r="I19" s="22">
        <v>0.2</v>
      </c>
      <c r="J19" s="22">
        <f>H19-I19</f>
        <v>0.19377889076003119</v>
      </c>
      <c r="K19" s="22">
        <f>C19+G19</f>
        <v>46945.91</v>
      </c>
      <c r="L19" s="22">
        <f t="shared" ref="L19:L24" si="2">K19/(E9+I9)</f>
        <v>0.35559372282633395</v>
      </c>
      <c r="M19" s="22">
        <v>0.2</v>
      </c>
      <c r="N19" s="22">
        <f>L19-M19</f>
        <v>0.15559372282633394</v>
      </c>
      <c r="O19" s="21"/>
    </row>
    <row r="20" spans="2:15" x14ac:dyDescent="0.25">
      <c r="B20" s="21">
        <v>2019</v>
      </c>
      <c r="C20" s="22">
        <f>D10-C10</f>
        <v>13879.309999999998</v>
      </c>
      <c r="D20" s="22">
        <f t="shared" si="0"/>
        <v>0.24889864049394844</v>
      </c>
      <c r="E20" s="22">
        <v>0.2</v>
      </c>
      <c r="F20" s="22">
        <f t="shared" ref="F20:F24" si="3">D20-E20</f>
        <v>4.8898640493948431E-2</v>
      </c>
      <c r="G20" s="22">
        <f>H10-G10</f>
        <v>15624.550000000017</v>
      </c>
      <c r="H20" s="22">
        <f t="shared" si="1"/>
        <v>0.17561100339992713</v>
      </c>
      <c r="I20" s="22">
        <v>0.2</v>
      </c>
      <c r="J20" s="22">
        <f t="shared" ref="J20:J24" si="4">H20-I20</f>
        <v>-2.4388996600072876E-2</v>
      </c>
      <c r="K20" s="22">
        <f t="shared" ref="K20:K24" si="5">C20+G20</f>
        <v>29503.860000000015</v>
      </c>
      <c r="L20" s="22">
        <f t="shared" si="2"/>
        <v>0.20384688196529679</v>
      </c>
      <c r="M20" s="22">
        <v>0.2</v>
      </c>
      <c r="N20" s="22">
        <f t="shared" ref="N20:N24" si="6">L20-M20</f>
        <v>3.8468819652967834E-3</v>
      </c>
      <c r="O20" s="21"/>
    </row>
    <row r="21" spans="2:15" x14ac:dyDescent="0.25">
      <c r="B21" s="21">
        <v>2018</v>
      </c>
      <c r="C21" s="22">
        <f>D11-C11</f>
        <v>7195.6000000000058</v>
      </c>
      <c r="D21" s="22">
        <f t="shared" si="0"/>
        <v>0.14163117161235475</v>
      </c>
      <c r="E21" s="22">
        <v>0.2</v>
      </c>
      <c r="F21" s="22">
        <f t="shared" si="3"/>
        <v>-5.8368828387645261E-2</v>
      </c>
      <c r="G21" s="22">
        <f>H11-G11</f>
        <v>21120.819999999978</v>
      </c>
      <c r="H21" s="22">
        <f t="shared" si="1"/>
        <v>0.21448510340989618</v>
      </c>
      <c r="I21" s="22">
        <v>0.2</v>
      </c>
      <c r="J21" s="22">
        <f t="shared" si="4"/>
        <v>1.4485103409896172E-2</v>
      </c>
      <c r="K21" s="22">
        <f t="shared" si="5"/>
        <v>28316.419999999984</v>
      </c>
      <c r="L21" s="22">
        <f t="shared" si="2"/>
        <v>0.18968993297042944</v>
      </c>
      <c r="M21" s="22">
        <v>0.2</v>
      </c>
      <c r="N21" s="22">
        <f t="shared" si="6"/>
        <v>-1.0310067029570574E-2</v>
      </c>
      <c r="O21" s="21"/>
    </row>
    <row r="22" spans="2:15" x14ac:dyDescent="0.25">
      <c r="B22" s="21">
        <v>2017</v>
      </c>
      <c r="C22" s="22">
        <f>D12-C12</f>
        <v>35734.839999999997</v>
      </c>
      <c r="D22" s="22">
        <f t="shared" si="0"/>
        <v>0.7239195348742985</v>
      </c>
      <c r="E22" s="22">
        <v>0.2</v>
      </c>
      <c r="F22" s="22">
        <f t="shared" si="3"/>
        <v>0.52391953487429843</v>
      </c>
      <c r="G22" s="22">
        <f>H12-G12</f>
        <v>31597.069999999978</v>
      </c>
      <c r="H22" s="22">
        <f t="shared" si="1"/>
        <v>0.37755118623005252</v>
      </c>
      <c r="I22" s="22">
        <v>0.2</v>
      </c>
      <c r="J22" s="22">
        <f t="shared" si="4"/>
        <v>0.1775511862300525</v>
      </c>
      <c r="K22" s="22">
        <f t="shared" si="5"/>
        <v>67331.909999999974</v>
      </c>
      <c r="L22" s="22">
        <f t="shared" si="2"/>
        <v>0.50605520377294655</v>
      </c>
      <c r="M22" s="22">
        <v>0.2</v>
      </c>
      <c r="N22" s="22">
        <f t="shared" si="6"/>
        <v>0.30605520377294654</v>
      </c>
      <c r="O22" s="21"/>
    </row>
    <row r="23" spans="2:15" x14ac:dyDescent="0.25">
      <c r="B23" s="21">
        <v>2016</v>
      </c>
      <c r="C23" s="22">
        <f>D13-C13</f>
        <v>7059.2900000000081</v>
      </c>
      <c r="D23" s="22">
        <f t="shared" si="0"/>
        <v>0.13663926509328617</v>
      </c>
      <c r="E23" s="22">
        <v>0.2</v>
      </c>
      <c r="F23" s="22">
        <f t="shared" si="3"/>
        <v>-6.3360734906713845E-2</v>
      </c>
      <c r="G23" s="22">
        <f>H13-G13</f>
        <v>17885.080000000002</v>
      </c>
      <c r="H23" s="22">
        <f t="shared" si="1"/>
        <v>0.24018070210071565</v>
      </c>
      <c r="I23" s="22">
        <v>0.2</v>
      </c>
      <c r="J23" s="22">
        <f t="shared" si="4"/>
        <v>4.0180702100715643E-2</v>
      </c>
      <c r="K23" s="22">
        <f t="shared" si="5"/>
        <v>24944.37000000001</v>
      </c>
      <c r="L23" s="22">
        <f t="shared" si="2"/>
        <v>0.19776902658235082</v>
      </c>
      <c r="M23" s="22">
        <v>0.2</v>
      </c>
      <c r="N23" s="22">
        <f t="shared" si="6"/>
        <v>-2.2309734176491902E-3</v>
      </c>
      <c r="O23" s="21"/>
    </row>
    <row r="24" spans="2:15" ht="105" x14ac:dyDescent="0.25">
      <c r="B24" s="23" t="s">
        <v>16</v>
      </c>
      <c r="C24" s="22">
        <f>SUM(C19:C23)</f>
        <v>77447.190000000017</v>
      </c>
      <c r="D24" s="22">
        <f t="shared" si="0"/>
        <v>0.30385901214970107</v>
      </c>
      <c r="E24" s="22">
        <v>0.2</v>
      </c>
      <c r="F24" s="22">
        <f t="shared" si="3"/>
        <v>0.10385901214970106</v>
      </c>
      <c r="G24" s="22">
        <f>SUM(G19:G23)</f>
        <v>119595.27999999997</v>
      </c>
      <c r="H24" s="22">
        <f t="shared" si="1"/>
        <v>0.27791101198457202</v>
      </c>
      <c r="I24" s="22">
        <v>0.2</v>
      </c>
      <c r="J24" s="22">
        <f t="shared" si="4"/>
        <v>7.7911011984572009E-2</v>
      </c>
      <c r="K24" s="22">
        <f t="shared" si="5"/>
        <v>197042.46999999997</v>
      </c>
      <c r="L24" s="22">
        <f t="shared" si="2"/>
        <v>0.28756285798054998</v>
      </c>
      <c r="M24" s="22">
        <v>0.2</v>
      </c>
      <c r="N24" s="22">
        <f t="shared" si="6"/>
        <v>8.7562857980549968E-2</v>
      </c>
      <c r="O24" s="24" t="s">
        <v>20</v>
      </c>
    </row>
  </sheetData>
  <mergeCells count="14">
    <mergeCell ref="O17:O18"/>
    <mergeCell ref="B1:O1"/>
    <mergeCell ref="B2:O2"/>
    <mergeCell ref="B3:O3"/>
    <mergeCell ref="B4:O4"/>
    <mergeCell ref="C7:F7"/>
    <mergeCell ref="G7:J7"/>
    <mergeCell ref="B7:B8"/>
    <mergeCell ref="C17:F17"/>
    <mergeCell ref="G17:J17"/>
    <mergeCell ref="B17:B18"/>
    <mergeCell ref="K17:N17"/>
    <mergeCell ref="B6:J6"/>
    <mergeCell ref="B16:O16"/>
  </mergeCells>
  <pageMargins left="0.7" right="0.7" top="0.75" bottom="0.75" header="0.3" footer="0.3"/>
  <pageSetup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Fuel Trend</vt:lpstr>
      <vt:lpstr>TMB1116229027</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Cindy</dc:creator>
  <cp:lastModifiedBy>SAO</cp:lastModifiedBy>
  <dcterms:created xsi:type="dcterms:W3CDTF">2021-02-17T16:52:30Z</dcterms:created>
  <dcterms:modified xsi:type="dcterms:W3CDTF">2021-02-23T16:42:16Z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NativeLinkConverted">
    <vt:bool>true</vt:bool>
  </op:property>
</op:Properties>
</file>