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kirkwo~1.gov\appdata\local\temp\tm_temp\TM_21\"/>
    </mc:Choice>
  </mc:AlternateContent>
  <bookViews>
    <workbookView xWindow="120" yWindow="45" windowWidth="15135" windowHeight="7650" firstSheet="1" activeTab="1"/>
  </bookViews>
  <sheets>
    <sheet name="Backpay" sheetId="1" state="hidden" r:id="rId1"/>
    <sheet name="Commissioner Backpay" sheetId="3" r:id="rId2"/>
  </sheets>
  <calcPr calcId="162913"/>
</workbook>
</file>

<file path=xl/calcChain.xml><?xml version="1.0" encoding="utf-8"?>
<calcChain xmlns="http://schemas.openxmlformats.org/spreadsheetml/2006/main">
  <c r="Z28" i="3" l="1"/>
  <c r="F15" i="3"/>
  <c r="E15" i="3"/>
  <c r="D15" i="3"/>
  <c r="F14" i="3"/>
  <c r="E14" i="3"/>
  <c r="D14" i="3"/>
  <c r="C14" i="3"/>
  <c r="I14" i="3" s="1"/>
  <c r="Z25" i="3"/>
  <c r="Z24" i="3"/>
  <c r="Z20" i="3"/>
  <c r="Z19" i="3"/>
  <c r="Z16" i="3"/>
  <c r="Z15" i="3"/>
  <c r="Z14" i="3"/>
  <c r="F25" i="3"/>
  <c r="E25" i="3"/>
  <c r="D25" i="3"/>
  <c r="F24" i="3"/>
  <c r="D24" i="3"/>
  <c r="E24" i="3"/>
  <c r="C24" i="3"/>
  <c r="I24" i="3" s="1"/>
  <c r="D20" i="3"/>
  <c r="I20" i="3"/>
  <c r="D19" i="3"/>
  <c r="C19" i="3"/>
  <c r="I19" i="3" s="1"/>
  <c r="I25" i="3" l="1"/>
  <c r="I26" i="3"/>
  <c r="I21" i="3"/>
  <c r="I15" i="3"/>
  <c r="I16" i="3" s="1"/>
</calcChain>
</file>

<file path=xl/sharedStrings.xml><?xml version="1.0" encoding="utf-8"?>
<sst xmlns="http://schemas.openxmlformats.org/spreadsheetml/2006/main" count="78" uniqueCount="42">
  <si>
    <t>Jun-18</t>
  </si>
  <si>
    <t>Jul-18</t>
  </si>
  <si>
    <t>salary</t>
  </si>
  <si>
    <t>total</t>
  </si>
  <si>
    <t>Cindy Bade last pay 10/2016</t>
  </si>
  <si>
    <t>veba  (policy)</t>
  </si>
  <si>
    <t>-$1,026.00.</t>
  </si>
  <si>
    <t>Mary Delong start 6/2017</t>
  </si>
  <si>
    <t>Phil Martin</t>
  </si>
  <si>
    <t>Bill  Derion start 5/2018</t>
  </si>
  <si>
    <t>Chris Anderson  last pay 2/2018</t>
  </si>
  <si>
    <t>veba (policy)</t>
  </si>
  <si>
    <t>veba  (policy)  2/2016 through 8/2019</t>
  </si>
  <si>
    <t>Christopher Anderson</t>
  </si>
  <si>
    <t>Cynthia Bade</t>
  </si>
  <si>
    <t>Jan-Dec 2015</t>
  </si>
  <si>
    <t>Jan-Dec 2016</t>
  </si>
  <si>
    <t>Jan-Dec 2017</t>
  </si>
  <si>
    <t>Jan-Jun 2018</t>
  </si>
  <si>
    <t>Jul-Dec 2018</t>
  </si>
  <si>
    <t>Jan-Dec 2019</t>
  </si>
  <si>
    <t xml:space="preserve">We recalculated these amounts using figures above. </t>
  </si>
  <si>
    <t>Salary</t>
  </si>
  <si>
    <t>Total</t>
  </si>
  <si>
    <t>Auditor Recalculation:</t>
  </si>
  <si>
    <t>Auditor Notes:</t>
  </si>
  <si>
    <t>Purpose:</t>
  </si>
  <si>
    <t>Details:</t>
  </si>
  <si>
    <t>Conclusion:</t>
  </si>
  <si>
    <t>Employee</t>
  </si>
  <si>
    <t>We tied these to the timesheets, as shown to the right.</t>
  </si>
  <si>
    <t>Amounts noted on timesheets for In Lieu of VEBA payments:</t>
  </si>
  <si>
    <r>
      <t xml:space="preserve">This ties to the amount paid to the Board member.  </t>
    </r>
    <r>
      <rPr>
        <b/>
        <i/>
        <sz val="10"/>
        <color rgb="FF0070C0"/>
        <rFont val="Calibri"/>
        <family val="2"/>
        <scheme val="minor"/>
      </rPr>
      <t>No issues noted.</t>
    </r>
  </si>
  <si>
    <t xml:space="preserve">To recalculate the reimbursements the Port paid when correcting the salary payments for Port Commissioners.  </t>
  </si>
  <si>
    <r>
      <t>During our testing, we noted no issues.</t>
    </r>
    <r>
      <rPr>
        <i/>
        <sz val="11"/>
        <color rgb="FF000000"/>
        <rFont val="Calibri"/>
        <family val="2"/>
        <scheme val="minor"/>
      </rPr>
      <t xml:space="preserve"> No exceptions noted.  </t>
    </r>
  </si>
  <si>
    <t xml:space="preserve">We tied the $254 rate  to the Washington State Register, Issue 13-13 (WSR 13-12-078) from the Office of Financial Management.   
We tied the $285 rate  to the WSR 18-11-088 from the Office of Financial Management.   </t>
  </si>
  <si>
    <t xml:space="preserve">We tied these rates to Resolution 16-408 for the Port and the actual timesheets, as documented below.  The Port was calculating this amount based on the daily rates, which we tied to the WSRs noted above.  </t>
  </si>
  <si>
    <t>In Lieu of Veba amounts 
[This was paid from 2/2016 through 8/2019]</t>
  </si>
  <si>
    <t>Chris Anderson [Last pay 2/2018]</t>
  </si>
  <si>
    <t>Cindy Bade [Last pay 10/2016]</t>
  </si>
  <si>
    <t xml:space="preserve">We obtained support and information from Jay Personius, Port Manager, in order recalculate amounts below.  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</si>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</sst>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1"/>
      <color rgb="FF000000"/>
      <name val="Calibri"/>
      <family val="2"/>
      <charset val="204"/>
    </font>
    <font>
      <sz val="10"/>
      <color rgb="FF0A0A0A"/>
      <name val="Times New Roman"/>
      <family val="1"/>
    </font>
    <font>
      <b/>
      <sz val="10"/>
      <color rgb="FF0A0A0A"/>
      <name val="Times New Roman"/>
      <family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0"/>
      <color rgb="FF0A0A0A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0"/>
      <color rgb="FF0A0A0A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0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right" vertical="top"/>
    </xf>
    <xf numFmtId="8" fontId="1" fillId="0" borderId="2" xfId="0" applyNumberFormat="1" applyFont="1" applyBorder="1" applyAlignment="1">
      <alignment horizontal="right" vertical="top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 vertical="top"/>
    </xf>
    <xf numFmtId="8" fontId="1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8" fontId="1" fillId="2" borderId="2" xfId="0" applyNumberFormat="1" applyFont="1" applyFill="1" applyBorder="1" applyAlignment="1">
      <alignment horizontal="right" vertical="top"/>
    </xf>
    <xf numFmtId="0" fontId="1" fillId="0" borderId="3" xfId="0" applyFont="1" applyBorder="1" applyAlignment="1">
      <alignment horizontal="right" vertical="top"/>
    </xf>
    <xf numFmtId="0" fontId="0" fillId="0" borderId="3" xfId="0" applyBorder="1" applyAlignment="1">
      <alignment horizontal="right" vertical="top"/>
    </xf>
    <xf numFmtId="0" fontId="0" fillId="0" borderId="3" xfId="0" applyBorder="1" applyAlignment="1">
      <alignment horizontal="right"/>
    </xf>
    <xf numFmtId="0" fontId="2" fillId="0" borderId="4" xfId="0" applyFont="1" applyBorder="1" applyAlignment="1">
      <alignment vertical="top"/>
    </xf>
    <xf numFmtId="8" fontId="1" fillId="0" borderId="4" xfId="0" applyNumberFormat="1" applyFont="1" applyBorder="1" applyAlignment="1">
      <alignment horizontal="right" vertical="top"/>
    </xf>
    <xf numFmtId="0" fontId="0" fillId="0" borderId="4" xfId="0" applyBorder="1" applyAlignment="1">
      <alignment horizontal="right" vertical="top"/>
    </xf>
    <xf numFmtId="0" fontId="0" fillId="0" borderId="4" xfId="0" applyBorder="1" applyAlignment="1">
      <alignment horizontal="right"/>
    </xf>
    <xf numFmtId="0" fontId="1" fillId="3" borderId="5" xfId="0" applyFont="1" applyFill="1" applyBorder="1" applyAlignment="1">
      <alignment horizontal="right" vertical="top"/>
    </xf>
    <xf numFmtId="0" fontId="0" fillId="3" borderId="6" xfId="0" applyFill="1" applyBorder="1" applyAlignment="1">
      <alignment horizontal="right" vertical="top"/>
    </xf>
    <xf numFmtId="0" fontId="1" fillId="3" borderId="6" xfId="0" applyFont="1" applyFill="1" applyBorder="1" applyAlignment="1">
      <alignment horizontal="right" vertical="top"/>
    </xf>
    <xf numFmtId="0" fontId="0" fillId="3" borderId="6" xfId="0" applyFill="1" applyBorder="1" applyAlignment="1">
      <alignment horizontal="right"/>
    </xf>
    <xf numFmtId="8" fontId="1" fillId="3" borderId="7" xfId="0" applyNumberFormat="1" applyFont="1" applyFill="1" applyBorder="1" applyAlignment="1">
      <alignment horizontal="right" vertical="top"/>
    </xf>
    <xf numFmtId="8" fontId="1" fillId="2" borderId="3" xfId="0" applyNumberFormat="1" applyFont="1" applyFill="1" applyBorder="1" applyAlignment="1">
      <alignment horizontal="right" vertical="top"/>
    </xf>
    <xf numFmtId="8" fontId="2" fillId="0" borderId="2" xfId="0" applyNumberFormat="1" applyFont="1" applyBorder="1" applyAlignment="1">
      <alignment horizontal="right" vertical="top"/>
    </xf>
    <xf numFmtId="8" fontId="2" fillId="2" borderId="2" xfId="0" applyNumberFormat="1" applyFont="1" applyFill="1" applyBorder="1" applyAlignment="1">
      <alignment horizontal="right" vertical="top"/>
    </xf>
    <xf numFmtId="0" fontId="4" fillId="0" borderId="0" xfId="0" applyFont="1"/>
    <xf numFmtId="0" fontId="5" fillId="0" borderId="1" xfId="0" applyFont="1" applyBorder="1" applyAlignment="1">
      <alignment vertical="top"/>
    </xf>
    <xf numFmtId="0" fontId="6" fillId="3" borderId="2" xfId="0" applyFont="1" applyFill="1" applyBorder="1" applyAlignment="1">
      <alignment horizontal="right" vertical="top"/>
    </xf>
    <xf numFmtId="16" fontId="6" fillId="3" borderId="2" xfId="0" applyNumberFormat="1" applyFont="1" applyFill="1" applyBorder="1" applyAlignment="1">
      <alignment horizontal="right" vertical="top"/>
    </xf>
    <xf numFmtId="0" fontId="5" fillId="0" borderId="0" xfId="0" applyFont="1"/>
    <xf numFmtId="0" fontId="7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right" vertical="top"/>
    </xf>
    <xf numFmtId="8" fontId="8" fillId="0" borderId="2" xfId="0" applyNumberFormat="1" applyFont="1" applyBorder="1" applyAlignment="1">
      <alignment horizontal="right" vertical="top"/>
    </xf>
    <xf numFmtId="0" fontId="5" fillId="0" borderId="2" xfId="0" applyFont="1" applyBorder="1" applyAlignment="1">
      <alignment horizontal="right"/>
    </xf>
    <xf numFmtId="0" fontId="9" fillId="0" borderId="0" xfId="0" applyFont="1" applyAlignment="1">
      <alignment horizontal="left"/>
    </xf>
    <xf numFmtId="0" fontId="5" fillId="0" borderId="0" xfId="0" applyFont="1" applyAlignment="1"/>
    <xf numFmtId="8" fontId="8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3" borderId="5" xfId="0" applyFont="1" applyFill="1" applyBorder="1" applyAlignment="1">
      <alignment horizontal="right" vertical="top"/>
    </xf>
    <xf numFmtId="0" fontId="5" fillId="3" borderId="6" xfId="0" applyFont="1" applyFill="1" applyBorder="1" applyAlignment="1">
      <alignment horizontal="right" vertical="top"/>
    </xf>
    <xf numFmtId="0" fontId="6" fillId="3" borderId="6" xfId="0" applyFont="1" applyFill="1" applyBorder="1" applyAlignment="1">
      <alignment horizontal="right" vertical="top"/>
    </xf>
    <xf numFmtId="0" fontId="5" fillId="3" borderId="6" xfId="0" applyFont="1" applyFill="1" applyBorder="1" applyAlignment="1">
      <alignment horizontal="right"/>
    </xf>
    <xf numFmtId="8" fontId="6" fillId="3" borderId="7" xfId="0" applyNumberFormat="1" applyFont="1" applyFill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right" vertical="top"/>
    </xf>
    <xf numFmtId="8" fontId="6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10" fillId="0" borderId="1" xfId="0" applyFont="1" applyBorder="1" applyAlignment="1">
      <alignment vertical="top"/>
    </xf>
    <xf numFmtId="8" fontId="8" fillId="4" borderId="2" xfId="0" applyNumberFormat="1" applyFont="1" applyFill="1" applyBorder="1" applyAlignment="1">
      <alignment horizontal="right" vertical="top"/>
    </xf>
    <xf numFmtId="0" fontId="6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right"/>
    </xf>
    <xf numFmtId="8" fontId="6" fillId="4" borderId="3" xfId="0" applyNumberFormat="1" applyFont="1" applyFill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horizontal="right"/>
    </xf>
    <xf numFmtId="8" fontId="6" fillId="4" borderId="2" xfId="0" applyNumberFormat="1" applyFont="1" applyFill="1" applyBorder="1" applyAlignment="1">
      <alignment horizontal="right" vertical="top"/>
    </xf>
    <xf numFmtId="0" fontId="11" fillId="0" borderId="2" xfId="0" applyFont="1" applyBorder="1"/>
    <xf numFmtId="17" fontId="0" fillId="5" borderId="2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164" fontId="0" fillId="0" borderId="0" xfId="1" applyNumberFormat="1" applyFont="1"/>
    <xf numFmtId="164" fontId="4" fillId="0" borderId="0" xfId="1" applyNumberFormat="1" applyFont="1"/>
    <xf numFmtId="0" fontId="10" fillId="0" borderId="0" xfId="0" applyFont="1" applyAlignment="1">
      <alignment horizontal="left" wrapText="1"/>
    </xf>
    <xf numFmtId="8" fontId="6" fillId="0" borderId="2" xfId="0" applyNumberFormat="1" applyFont="1" applyBorder="1" applyAlignment="1">
      <alignment horizontal="right" vertical="top"/>
    </xf>
    <xf numFmtId="0" fontId="10" fillId="0" borderId="0" xfId="0" applyFont="1" applyFill="1" applyAlignment="1">
      <alignment horizontal="left" wrapText="1"/>
    </xf>
    <xf numFmtId="0" fontId="6" fillId="0" borderId="1" xfId="0" applyFont="1" applyBorder="1" applyAlignment="1">
      <alignment horizontal="right" vertical="top" wrapText="1"/>
    </xf>
    <xf numFmtId="164" fontId="0" fillId="0" borderId="0" xfId="1" applyNumberFormat="1" applyFont="1" applyFill="1"/>
    <xf numFmtId="8" fontId="6" fillId="0" borderId="2" xfId="0" applyNumberFormat="1" applyFont="1" applyFill="1" applyBorder="1" applyAlignment="1">
      <alignment horizontal="right" vertical="top"/>
    </xf>
    <xf numFmtId="0" fontId="8" fillId="5" borderId="5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/>
    </xf>
    <xf numFmtId="0" fontId="8" fillId="5" borderId="7" xfId="0" applyFont="1" applyFill="1" applyBorder="1" applyAlignment="1">
      <alignment horizontal="left" vertical="top"/>
    </xf>
    <xf numFmtId="0" fontId="5" fillId="0" borderId="2" xfId="0" applyFont="1" applyBorder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zoomScale="85" zoomScaleNormal="85" workbookViewId="0">
      <selection activeCell="C37" sqref="C36:C37"/>
    </sheetView>
  </sheetViews>
  <sheetFormatPr defaultColWidth="13.140625" defaultRowHeight="15" x14ac:dyDescent="0.25"/>
  <cols>
    <col min="1" max="1" width="35.42578125" bestFit="1" customWidth="1"/>
    <col min="2" max="8" width="15.140625" customWidth="1"/>
    <col min="9" max="10" width="8.7109375" bestFit="1" customWidth="1"/>
    <col min="11" max="11" width="9.7109375" bestFit="1" customWidth="1"/>
    <col min="12" max="13" width="10.140625" bestFit="1" customWidth="1"/>
    <col min="14" max="14" width="8.7109375" bestFit="1" customWidth="1"/>
    <col min="15" max="15" width="9.7109375" bestFit="1" customWidth="1"/>
    <col min="16" max="16" width="7.7109375" bestFit="1" customWidth="1"/>
    <col min="17" max="17" width="10.140625" bestFit="1" customWidth="1"/>
    <col min="19" max="19" width="10.140625" bestFit="1" customWidth="1"/>
  </cols>
  <sheetData>
    <row r="1" spans="1:19" x14ac:dyDescent="0.25">
      <c r="A1" s="4"/>
      <c r="B1" s="9">
        <v>2015</v>
      </c>
      <c r="C1" s="9">
        <v>2016</v>
      </c>
      <c r="D1" s="9">
        <v>2017</v>
      </c>
      <c r="E1" s="9" t="s">
        <v>0</v>
      </c>
      <c r="F1" s="9" t="s">
        <v>1</v>
      </c>
      <c r="G1" s="9">
        <v>2019</v>
      </c>
      <c r="I1" s="5"/>
      <c r="J1" s="5"/>
      <c r="M1" s="5"/>
      <c r="O1" s="5"/>
      <c r="Q1" s="5"/>
      <c r="R1" s="4"/>
      <c r="S1" s="4"/>
    </row>
    <row r="2" spans="1:19" x14ac:dyDescent="0.25">
      <c r="A2" s="3" t="s">
        <v>12</v>
      </c>
      <c r="B2" s="31">
        <v>114</v>
      </c>
      <c r="C2" s="31">
        <v>114</v>
      </c>
      <c r="D2" s="31">
        <v>114</v>
      </c>
      <c r="E2" s="31">
        <v>114</v>
      </c>
      <c r="F2" s="31">
        <v>128</v>
      </c>
      <c r="G2" s="31">
        <v>128</v>
      </c>
      <c r="H2" s="11"/>
      <c r="I2" s="5"/>
      <c r="J2" s="5"/>
      <c r="M2" s="5"/>
      <c r="O2" s="5"/>
      <c r="Q2" s="5"/>
      <c r="R2" s="4"/>
      <c r="S2" s="6"/>
    </row>
    <row r="3" spans="1:19" x14ac:dyDescent="0.25">
      <c r="A3" s="3" t="s">
        <v>2</v>
      </c>
      <c r="B3" s="31">
        <v>254</v>
      </c>
      <c r="C3" s="31">
        <v>254</v>
      </c>
      <c r="D3" s="31">
        <v>254</v>
      </c>
      <c r="E3" s="31">
        <v>254</v>
      </c>
      <c r="F3" s="31">
        <v>285</v>
      </c>
      <c r="G3" s="12"/>
      <c r="H3" s="11"/>
      <c r="I3" s="5"/>
      <c r="J3" s="5"/>
      <c r="M3" s="5"/>
      <c r="O3" s="5"/>
      <c r="P3" s="4"/>
      <c r="Q3" s="4"/>
      <c r="R3" s="4"/>
      <c r="S3" s="6"/>
    </row>
    <row r="4" spans="1:19" x14ac:dyDescent="0.25">
      <c r="A4" s="1"/>
      <c r="B4" s="3"/>
      <c r="C4" s="13"/>
      <c r="D4" s="3"/>
      <c r="E4" s="3"/>
      <c r="F4" s="3"/>
      <c r="G4" s="11"/>
      <c r="H4" s="3"/>
      <c r="I4" s="2"/>
      <c r="J4" s="2"/>
      <c r="L4" s="2"/>
      <c r="M4" s="2"/>
      <c r="N4" s="2"/>
      <c r="O4" s="2"/>
      <c r="P4" s="1"/>
      <c r="Q4" s="1"/>
      <c r="R4" s="1"/>
    </row>
    <row r="5" spans="1:19" ht="8.25" customHeight="1" x14ac:dyDescent="0.25">
      <c r="A5" s="25"/>
      <c r="B5" s="26"/>
      <c r="C5" s="26"/>
      <c r="D5" s="26"/>
      <c r="E5" s="27"/>
      <c r="F5" s="27"/>
      <c r="G5" s="28"/>
      <c r="H5" s="29"/>
      <c r="I5" s="4"/>
      <c r="J5" s="4"/>
      <c r="K5" s="1"/>
      <c r="L5" s="4"/>
      <c r="M5" s="4"/>
      <c r="N5" s="4"/>
      <c r="O5" s="4"/>
      <c r="P5" s="4"/>
      <c r="Q5" s="4"/>
      <c r="R5" s="4"/>
    </row>
    <row r="6" spans="1:19" x14ac:dyDescent="0.25">
      <c r="A6" s="8" t="s">
        <v>10</v>
      </c>
      <c r="B6" s="14">
        <v>3048</v>
      </c>
      <c r="C6" s="14">
        <v>3048</v>
      </c>
      <c r="D6" s="14">
        <v>3048</v>
      </c>
      <c r="E6" s="14">
        <v>508</v>
      </c>
      <c r="F6" s="15"/>
      <c r="G6" s="12"/>
      <c r="H6" s="14">
        <v>9652</v>
      </c>
      <c r="I6" s="7"/>
      <c r="J6" s="7"/>
      <c r="M6" s="7"/>
      <c r="N6" s="4"/>
      <c r="O6" s="4"/>
      <c r="P6" s="4"/>
      <c r="Q6" s="4"/>
      <c r="R6" s="4"/>
    </row>
    <row r="7" spans="1:19" x14ac:dyDescent="0.25">
      <c r="A7" s="9" t="s">
        <v>11</v>
      </c>
      <c r="B7" s="15"/>
      <c r="C7" s="32">
        <v>-1254</v>
      </c>
      <c r="D7" s="31">
        <v>-1368</v>
      </c>
      <c r="E7" s="31">
        <v>-228</v>
      </c>
      <c r="F7" s="9"/>
      <c r="G7" s="12"/>
      <c r="H7" s="17">
        <v>-2850</v>
      </c>
      <c r="I7" s="5"/>
      <c r="J7" s="5"/>
      <c r="M7" s="5"/>
      <c r="N7" s="4"/>
      <c r="O7" s="4"/>
      <c r="P7" s="4"/>
      <c r="Q7" s="4"/>
      <c r="R7" s="4"/>
    </row>
    <row r="8" spans="1:19" x14ac:dyDescent="0.25">
      <c r="A8" s="18" t="s">
        <v>3</v>
      </c>
      <c r="B8" s="19"/>
      <c r="C8" s="19"/>
      <c r="D8" s="19"/>
      <c r="E8" s="18"/>
      <c r="F8" s="18"/>
      <c r="G8" s="20"/>
      <c r="H8" s="30">
        <v>6802</v>
      </c>
      <c r="I8" s="4"/>
      <c r="J8" s="4"/>
      <c r="K8" s="1"/>
      <c r="L8" s="4"/>
      <c r="M8" s="4"/>
      <c r="N8" s="4"/>
      <c r="O8" s="4"/>
      <c r="P8" s="4"/>
      <c r="Q8" s="4"/>
      <c r="R8" s="4"/>
    </row>
    <row r="9" spans="1:19" ht="8.25" customHeight="1" x14ac:dyDescent="0.25">
      <c r="A9" s="25"/>
      <c r="B9" s="26"/>
      <c r="C9" s="26"/>
      <c r="D9" s="26"/>
      <c r="E9" s="27"/>
      <c r="F9" s="27"/>
      <c r="G9" s="28"/>
      <c r="H9" s="29"/>
      <c r="I9" s="4"/>
      <c r="J9" s="4"/>
      <c r="K9" s="1"/>
      <c r="L9" s="4"/>
      <c r="M9" s="4"/>
      <c r="N9" s="4"/>
      <c r="O9" s="4"/>
      <c r="P9" s="4"/>
      <c r="Q9" s="4"/>
      <c r="R9" s="4"/>
    </row>
    <row r="10" spans="1:19" x14ac:dyDescent="0.25">
      <c r="A10" s="21" t="s">
        <v>4</v>
      </c>
      <c r="B10" s="22">
        <v>3048</v>
      </c>
      <c r="C10" s="22">
        <v>2540</v>
      </c>
      <c r="D10" s="23"/>
      <c r="E10" s="23"/>
      <c r="F10" s="24"/>
      <c r="G10" s="24"/>
      <c r="H10" s="22">
        <v>5588</v>
      </c>
      <c r="I10" s="5"/>
      <c r="J10" s="5"/>
      <c r="K10" s="5"/>
      <c r="L10" s="5"/>
      <c r="N10" s="5"/>
      <c r="O10" s="5"/>
      <c r="P10" s="5"/>
      <c r="Q10" s="5"/>
      <c r="R10" s="5"/>
      <c r="S10" s="5"/>
    </row>
    <row r="11" spans="1:19" x14ac:dyDescent="0.25">
      <c r="A11" s="9" t="s">
        <v>5</v>
      </c>
      <c r="B11" s="15"/>
      <c r="C11" s="32">
        <v>-1026</v>
      </c>
      <c r="D11" s="9"/>
      <c r="E11" s="9"/>
      <c r="F11" s="15"/>
      <c r="G11" s="15"/>
      <c r="H11" s="16" t="s">
        <v>6</v>
      </c>
      <c r="I11" s="5"/>
      <c r="J11" s="5"/>
      <c r="K11" s="5"/>
      <c r="L11" s="5"/>
      <c r="N11" s="5"/>
      <c r="O11" s="5"/>
      <c r="P11" s="5"/>
      <c r="Q11" s="5"/>
      <c r="R11" s="5"/>
      <c r="S11" s="5"/>
    </row>
    <row r="12" spans="1:19" x14ac:dyDescent="0.25">
      <c r="A12" s="9" t="s">
        <v>3</v>
      </c>
      <c r="B12" s="15"/>
      <c r="C12" s="12"/>
      <c r="D12" s="9"/>
      <c r="E12" s="9"/>
      <c r="F12" s="15"/>
      <c r="G12" s="15"/>
      <c r="H12" s="17">
        <v>4562</v>
      </c>
      <c r="I12" s="4"/>
      <c r="J12" s="4"/>
      <c r="K12" s="4"/>
      <c r="L12" s="4"/>
      <c r="N12" s="5"/>
      <c r="O12" s="5"/>
      <c r="P12" s="5"/>
      <c r="Q12" s="5"/>
      <c r="R12" s="5"/>
      <c r="S12" s="5"/>
    </row>
    <row r="13" spans="1:19" ht="8.25" customHeight="1" x14ac:dyDescent="0.25">
      <c r="A13" s="25"/>
      <c r="B13" s="26"/>
      <c r="C13" s="26"/>
      <c r="D13" s="26"/>
      <c r="E13" s="27"/>
      <c r="F13" s="27"/>
      <c r="G13" s="28"/>
      <c r="H13" s="29"/>
      <c r="I13" s="4"/>
      <c r="J13" s="4"/>
      <c r="K13" s="1"/>
      <c r="L13" s="4"/>
      <c r="M13" s="4"/>
      <c r="N13" s="4"/>
      <c r="O13" s="4"/>
      <c r="P13" s="4"/>
      <c r="Q13" s="4"/>
      <c r="R13" s="4"/>
    </row>
    <row r="14" spans="1:19" x14ac:dyDescent="0.25">
      <c r="A14" s="8" t="s">
        <v>7</v>
      </c>
      <c r="B14" s="15"/>
      <c r="C14" s="15"/>
      <c r="D14" s="10">
        <v>1778</v>
      </c>
      <c r="E14" s="10">
        <v>1524</v>
      </c>
      <c r="F14" s="15"/>
      <c r="G14" s="15"/>
      <c r="H14" s="10">
        <v>3302</v>
      </c>
      <c r="I14" s="5"/>
      <c r="J14" s="5"/>
      <c r="K14" s="5"/>
      <c r="M14" s="5"/>
      <c r="N14" s="1"/>
      <c r="O14" s="4"/>
      <c r="P14" s="4"/>
      <c r="R14" s="5"/>
      <c r="S14" s="5"/>
    </row>
    <row r="15" spans="1:19" x14ac:dyDescent="0.25">
      <c r="A15" s="9" t="s">
        <v>5</v>
      </c>
      <c r="B15" s="9"/>
      <c r="C15" s="9"/>
      <c r="D15" s="17">
        <v>-798</v>
      </c>
      <c r="E15" s="17">
        <v>-684</v>
      </c>
      <c r="F15" s="17">
        <v>-768</v>
      </c>
      <c r="G15" s="17">
        <v>-1024</v>
      </c>
      <c r="H15" s="10">
        <v>-3274</v>
      </c>
      <c r="I15" s="5"/>
      <c r="J15" s="5"/>
      <c r="K15" s="5"/>
      <c r="M15" s="5"/>
      <c r="P15" s="5"/>
      <c r="R15" s="5"/>
      <c r="S15" s="5"/>
    </row>
    <row r="16" spans="1:19" x14ac:dyDescent="0.25">
      <c r="A16" s="9" t="s">
        <v>3</v>
      </c>
      <c r="B16" s="9"/>
      <c r="C16" s="9"/>
      <c r="D16" s="9"/>
      <c r="E16" s="9"/>
      <c r="F16" s="9"/>
      <c r="G16" s="9"/>
      <c r="H16" s="10">
        <v>28</v>
      </c>
      <c r="I16" s="4"/>
      <c r="J16" s="4"/>
      <c r="K16" s="4"/>
      <c r="L16" s="4"/>
      <c r="M16" s="4"/>
      <c r="N16" s="1"/>
      <c r="O16" s="4"/>
      <c r="P16" s="4"/>
      <c r="R16" s="5"/>
      <c r="S16" s="5"/>
    </row>
    <row r="17" spans="1:19" ht="8.25" customHeight="1" x14ac:dyDescent="0.25">
      <c r="A17" s="25"/>
      <c r="B17" s="26"/>
      <c r="C17" s="26"/>
      <c r="D17" s="26"/>
      <c r="E17" s="27"/>
      <c r="F17" s="27"/>
      <c r="G17" s="28"/>
      <c r="H17" s="29"/>
      <c r="I17" s="4"/>
      <c r="J17" s="4"/>
      <c r="K17" s="1"/>
      <c r="L17" s="4"/>
      <c r="M17" s="4"/>
      <c r="N17" s="4"/>
      <c r="O17" s="4"/>
      <c r="P17" s="4"/>
      <c r="Q17" s="4"/>
      <c r="R17" s="4"/>
    </row>
    <row r="18" spans="1:19" x14ac:dyDescent="0.25">
      <c r="A18" s="8" t="s">
        <v>8</v>
      </c>
      <c r="B18" s="10">
        <v>3048</v>
      </c>
      <c r="C18" s="10">
        <v>3048</v>
      </c>
      <c r="D18" s="10">
        <v>3048</v>
      </c>
      <c r="E18" s="10">
        <v>1524</v>
      </c>
      <c r="F18" s="9"/>
      <c r="G18" s="15"/>
      <c r="H18" s="10">
        <v>10668</v>
      </c>
      <c r="I18" s="4"/>
      <c r="J18" s="4"/>
      <c r="M18" s="5"/>
    </row>
    <row r="19" spans="1:19" x14ac:dyDescent="0.25">
      <c r="A19" s="9" t="s">
        <v>5</v>
      </c>
      <c r="B19" s="15"/>
      <c r="C19" s="32">
        <v>-1254</v>
      </c>
      <c r="D19" s="31">
        <v>-1368</v>
      </c>
      <c r="E19" s="32">
        <v>-684</v>
      </c>
      <c r="F19" s="17">
        <v>-768</v>
      </c>
      <c r="G19" s="17">
        <v>-1024</v>
      </c>
      <c r="H19" s="17">
        <v>-5098</v>
      </c>
      <c r="J19" s="5"/>
      <c r="M19" s="5"/>
    </row>
    <row r="20" spans="1:19" x14ac:dyDescent="0.25">
      <c r="A20" s="9" t="s">
        <v>3</v>
      </c>
      <c r="B20" s="15"/>
      <c r="C20" s="15"/>
      <c r="D20" s="15"/>
      <c r="E20" s="15"/>
      <c r="F20" s="15"/>
      <c r="G20" s="15"/>
      <c r="H20" s="17">
        <v>5570</v>
      </c>
      <c r="I20" s="4"/>
      <c r="J20" s="4"/>
      <c r="K20" s="1"/>
      <c r="M20" s="5"/>
    </row>
    <row r="21" spans="1:19" ht="8.25" customHeight="1" x14ac:dyDescent="0.25">
      <c r="A21" s="25"/>
      <c r="B21" s="26"/>
      <c r="C21" s="26"/>
      <c r="D21" s="26"/>
      <c r="E21" s="27"/>
      <c r="F21" s="27"/>
      <c r="G21" s="28"/>
      <c r="H21" s="29"/>
      <c r="I21" s="4"/>
      <c r="J21" s="4"/>
      <c r="K21" s="1"/>
      <c r="L21" s="4"/>
      <c r="M21" s="4"/>
      <c r="N21" s="4"/>
      <c r="O21" s="4"/>
      <c r="P21" s="4"/>
      <c r="Q21" s="4"/>
      <c r="R21" s="4"/>
    </row>
    <row r="22" spans="1:19" x14ac:dyDescent="0.25">
      <c r="A22" s="8" t="s">
        <v>9</v>
      </c>
      <c r="B22" s="15"/>
      <c r="C22" s="15"/>
      <c r="D22" s="15"/>
      <c r="E22" s="10">
        <v>508</v>
      </c>
      <c r="F22" s="15"/>
      <c r="G22" s="15"/>
      <c r="H22" s="10">
        <v>508</v>
      </c>
      <c r="I22" s="4"/>
      <c r="K22" s="5"/>
      <c r="L22" s="5"/>
      <c r="M22" s="4"/>
      <c r="N22" s="4"/>
      <c r="O22" s="4"/>
      <c r="P22" s="4"/>
      <c r="R22" s="5"/>
      <c r="S22" s="5"/>
    </row>
    <row r="23" spans="1:19" x14ac:dyDescent="0.25">
      <c r="A23" s="9" t="s">
        <v>5</v>
      </c>
      <c r="B23" s="9"/>
      <c r="C23" s="9"/>
      <c r="D23" s="9"/>
      <c r="E23" s="17">
        <v>-228</v>
      </c>
      <c r="F23" s="17">
        <v>-768</v>
      </c>
      <c r="G23" s="17">
        <v>-1024</v>
      </c>
      <c r="H23" s="10">
        <v>-2020</v>
      </c>
      <c r="I23" s="5"/>
      <c r="K23" s="5"/>
      <c r="L23" s="5"/>
      <c r="N23" s="5"/>
      <c r="P23" s="5"/>
      <c r="R23" s="5"/>
      <c r="S23" s="5"/>
    </row>
    <row r="24" spans="1:19" x14ac:dyDescent="0.25">
      <c r="A24" s="9" t="s">
        <v>3</v>
      </c>
      <c r="B24" s="9"/>
      <c r="C24" s="9"/>
      <c r="D24" s="9"/>
      <c r="E24" s="9"/>
      <c r="F24" s="9"/>
      <c r="G24" s="9"/>
      <c r="H24" s="10">
        <v>-1512</v>
      </c>
      <c r="I24" s="5"/>
      <c r="J24" s="4"/>
      <c r="K24" s="4"/>
      <c r="L24" s="4"/>
      <c r="M24" s="4"/>
      <c r="N24" s="4"/>
      <c r="O24" s="4"/>
      <c r="P24" s="4"/>
      <c r="R24" s="5"/>
      <c r="S24" s="5"/>
    </row>
    <row r="25" spans="1:19" ht="8.25" customHeight="1" x14ac:dyDescent="0.25">
      <c r="A25" s="25"/>
      <c r="B25" s="26"/>
      <c r="C25" s="26"/>
      <c r="D25" s="26"/>
      <c r="E25" s="27"/>
      <c r="F25" s="27"/>
      <c r="G25" s="28"/>
      <c r="H25" s="29"/>
      <c r="I25" s="4"/>
      <c r="J25" s="4"/>
      <c r="K25" s="1"/>
      <c r="L25" s="4"/>
      <c r="M25" s="4"/>
      <c r="N25" s="4"/>
      <c r="O25" s="4"/>
      <c r="P25" s="4"/>
      <c r="Q25" s="4"/>
      <c r="R25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workbookViewId="0">
      <selection activeCell="E11" sqref="E11"/>
    </sheetView>
  </sheetViews>
  <sheetFormatPr defaultColWidth="13.140625" defaultRowHeight="15" x14ac:dyDescent="0.25"/>
  <cols>
    <col min="1" max="1" width="2.140625" style="37" customWidth="1"/>
    <col min="2" max="2" width="38.85546875" style="37" bestFit="1" customWidth="1"/>
    <col min="3" max="9" width="15.140625" style="37" customWidth="1"/>
    <col min="10" max="10" width="55.28515625" style="37" bestFit="1" customWidth="1"/>
    <col min="11" max="11" width="8.7109375" style="37" bestFit="1" customWidth="1"/>
    <col min="12" max="12" width="9.7109375" style="37" bestFit="1" customWidth="1"/>
    <col min="13" max="13" width="20.7109375" style="37" bestFit="1" customWidth="1"/>
    <col min="14" max="14" width="6.5703125" style="37" bestFit="1" customWidth="1"/>
    <col min="15" max="15" width="7" style="37" bestFit="1" customWidth="1"/>
    <col min="16" max="16" width="7.140625" style="37" bestFit="1" customWidth="1"/>
    <col min="17" max="17" width="6.85546875" style="37" bestFit="1" customWidth="1"/>
    <col min="18" max="18" width="7.42578125" style="37" bestFit="1" customWidth="1"/>
    <col min="19" max="19" width="6.7109375" style="37" bestFit="1" customWidth="1"/>
    <col min="20" max="20" width="6.42578125" style="37" bestFit="1" customWidth="1"/>
    <col min="21" max="21" width="7.140625" style="37" bestFit="1" customWidth="1"/>
    <col min="22" max="22" width="7" style="37" bestFit="1" customWidth="1"/>
    <col min="23" max="23" width="6.7109375" style="37" bestFit="1" customWidth="1"/>
    <col min="24" max="24" width="7.28515625" style="37" bestFit="1" customWidth="1"/>
    <col min="25" max="25" width="7" style="37" bestFit="1" customWidth="1"/>
    <col min="26" max="26" width="8" style="37" bestFit="1" customWidth="1"/>
    <col min="27" max="16384" width="13.140625" style="37"/>
  </cols>
  <sheetData>
    <row r="1" spans="1:26" ht="10.5" customHeight="1" x14ac:dyDescent="0.25">
      <c r="A1" s="37" t="s">
        <v>41</v>
      </c>
    </row>
    <row r="2" spans="1:26" x14ac:dyDescent="0.25">
      <c r="B2" s="69" t="s">
        <v>26</v>
      </c>
      <c r="C2" s="83" t="s">
        <v>33</v>
      </c>
      <c r="D2" s="83"/>
      <c r="E2" s="83"/>
      <c r="F2" s="83"/>
      <c r="G2" s="83"/>
      <c r="H2" s="83"/>
      <c r="I2" s="83"/>
      <c r="J2" s="83"/>
    </row>
    <row r="3" spans="1:26" x14ac:dyDescent="0.25">
      <c r="B3" s="69" t="s">
        <v>27</v>
      </c>
      <c r="C3" s="83" t="s">
        <v>40</v>
      </c>
      <c r="D3" s="83"/>
      <c r="E3" s="83"/>
      <c r="F3" s="83"/>
      <c r="G3" s="83"/>
      <c r="H3" s="83"/>
      <c r="I3" s="83"/>
      <c r="J3" s="83"/>
    </row>
    <row r="4" spans="1:26" x14ac:dyDescent="0.25">
      <c r="B4" s="69" t="s">
        <v>28</v>
      </c>
      <c r="C4" s="83" t="s">
        <v>34</v>
      </c>
      <c r="D4" s="83"/>
      <c r="E4" s="83"/>
      <c r="F4" s="83"/>
      <c r="G4" s="83"/>
      <c r="H4" s="83"/>
      <c r="I4" s="83"/>
      <c r="J4" s="83"/>
    </row>
    <row r="6" spans="1:26" ht="15.75" x14ac:dyDescent="0.25">
      <c r="B6" s="34"/>
      <c r="C6" s="35" t="s">
        <v>15</v>
      </c>
      <c r="D6" s="35" t="s">
        <v>16</v>
      </c>
      <c r="E6" s="35" t="s">
        <v>17</v>
      </c>
      <c r="F6" s="36" t="s">
        <v>18</v>
      </c>
      <c r="G6" s="35" t="s">
        <v>19</v>
      </c>
      <c r="H6" s="35" t="s">
        <v>20</v>
      </c>
      <c r="J6" s="38" t="s">
        <v>25</v>
      </c>
      <c r="K6" s="39"/>
      <c r="N6" s="39"/>
      <c r="P6" s="39"/>
      <c r="R6" s="39"/>
      <c r="S6" s="34"/>
      <c r="T6" s="34"/>
    </row>
    <row r="7" spans="1:26" ht="51.75" x14ac:dyDescent="0.25">
      <c r="B7" s="40" t="s">
        <v>22</v>
      </c>
      <c r="C7" s="75">
        <v>254</v>
      </c>
      <c r="D7" s="75">
        <v>254</v>
      </c>
      <c r="E7" s="75">
        <v>254</v>
      </c>
      <c r="F7" s="75">
        <v>254</v>
      </c>
      <c r="G7" s="75">
        <v>285</v>
      </c>
      <c r="H7" s="42"/>
      <c r="J7" s="74" t="s">
        <v>35</v>
      </c>
      <c r="K7" s="39"/>
      <c r="N7" s="39"/>
      <c r="P7" s="39"/>
      <c r="Q7" s="34"/>
      <c r="R7" s="34"/>
      <c r="S7" s="34"/>
      <c r="T7" s="44"/>
    </row>
    <row r="8" spans="1:26" ht="51.75" x14ac:dyDescent="0.25">
      <c r="B8" s="77" t="s">
        <v>37</v>
      </c>
      <c r="C8" s="41">
        <v>114</v>
      </c>
      <c r="D8" s="41">
        <v>114</v>
      </c>
      <c r="E8" s="41">
        <v>114</v>
      </c>
      <c r="F8" s="41">
        <v>114</v>
      </c>
      <c r="G8" s="41">
        <v>128</v>
      </c>
      <c r="H8" s="41">
        <v>128</v>
      </c>
      <c r="J8" s="76" t="s">
        <v>36</v>
      </c>
      <c r="K8" s="39"/>
      <c r="N8" s="39"/>
      <c r="P8" s="39"/>
      <c r="R8" s="39"/>
      <c r="S8" s="34"/>
      <c r="T8" s="44"/>
    </row>
    <row r="9" spans="1:26" x14ac:dyDescent="0.25">
      <c r="B9" s="40"/>
      <c r="C9" s="45"/>
      <c r="D9" s="45"/>
      <c r="E9" s="45"/>
      <c r="F9" s="45"/>
      <c r="G9" s="45"/>
      <c r="H9" s="46"/>
      <c r="I9" s="43"/>
      <c r="J9" s="39"/>
      <c r="K9" s="39"/>
      <c r="N9" s="39"/>
      <c r="P9" s="39"/>
      <c r="Q9" s="34"/>
      <c r="R9" s="34"/>
      <c r="S9" s="34"/>
      <c r="T9" s="44"/>
    </row>
    <row r="10" spans="1:26" x14ac:dyDescent="0.25">
      <c r="B10" s="40"/>
      <c r="C10" s="45"/>
      <c r="D10" s="45"/>
      <c r="E10" s="45"/>
      <c r="F10" s="45"/>
      <c r="G10" s="45"/>
      <c r="H10" s="46"/>
      <c r="I10" s="43"/>
      <c r="J10" s="39"/>
      <c r="K10" s="39"/>
      <c r="N10" s="39"/>
      <c r="P10" s="39"/>
      <c r="Q10" s="34"/>
      <c r="R10" s="34"/>
      <c r="S10" s="34"/>
      <c r="T10" s="44"/>
    </row>
    <row r="11" spans="1:26" ht="15.75" x14ac:dyDescent="0.25">
      <c r="B11" s="38" t="s">
        <v>24</v>
      </c>
      <c r="C11" s="40"/>
      <c r="D11" s="47"/>
      <c r="E11" s="40"/>
      <c r="F11" s="40"/>
      <c r="G11" s="40"/>
      <c r="H11" s="48"/>
      <c r="I11" s="40"/>
      <c r="J11" s="38" t="s">
        <v>25</v>
      </c>
      <c r="K11" s="49"/>
      <c r="M11" s="38" t="s">
        <v>31</v>
      </c>
      <c r="N11" s="49"/>
      <c r="O11" s="49"/>
      <c r="P11" s="49"/>
      <c r="Q11" s="50"/>
      <c r="R11" s="50"/>
      <c r="S11" s="50"/>
    </row>
    <row r="12" spans="1:26" ht="8.25" customHeight="1" x14ac:dyDescent="0.25">
      <c r="B12" s="51"/>
      <c r="C12" s="52"/>
      <c r="D12" s="52"/>
      <c r="E12" s="52"/>
      <c r="F12" s="53"/>
      <c r="G12" s="53"/>
      <c r="H12" s="54"/>
      <c r="I12" s="55"/>
      <c r="J12" s="34"/>
      <c r="K12" s="34"/>
      <c r="L12" s="50"/>
      <c r="M12" s="34"/>
      <c r="N12" s="34"/>
      <c r="O12" s="34"/>
      <c r="P12" s="34"/>
      <c r="Q12" s="34"/>
      <c r="R12" s="34"/>
      <c r="S12" s="34"/>
    </row>
    <row r="13" spans="1:26" x14ac:dyDescent="0.25">
      <c r="B13" s="80" t="s">
        <v>38</v>
      </c>
      <c r="C13" s="81"/>
      <c r="D13" s="81"/>
      <c r="E13" s="81"/>
      <c r="F13" s="81"/>
      <c r="G13" s="81"/>
      <c r="H13" s="81"/>
      <c r="I13" s="82"/>
      <c r="K13" s="56"/>
      <c r="M13" s="71" t="s">
        <v>29</v>
      </c>
      <c r="N13" s="70">
        <v>42370</v>
      </c>
      <c r="O13" s="70">
        <v>42401</v>
      </c>
      <c r="P13" s="70">
        <v>42430</v>
      </c>
      <c r="Q13" s="70">
        <v>42461</v>
      </c>
      <c r="R13" s="70">
        <v>42491</v>
      </c>
      <c r="S13" s="70">
        <v>42522</v>
      </c>
      <c r="T13" s="70">
        <v>42552</v>
      </c>
      <c r="U13" s="70">
        <v>42583</v>
      </c>
      <c r="V13" s="70">
        <v>42614</v>
      </c>
      <c r="W13" s="70">
        <v>42644</v>
      </c>
      <c r="X13" s="70">
        <v>42675</v>
      </c>
      <c r="Y13" s="70">
        <v>42705</v>
      </c>
      <c r="Z13" s="71" t="s">
        <v>23</v>
      </c>
    </row>
    <row r="14" spans="1:26" x14ac:dyDescent="0.25">
      <c r="B14" s="57" t="s">
        <v>22</v>
      </c>
      <c r="C14" s="58">
        <f>C7*12</f>
        <v>3048</v>
      </c>
      <c r="D14" s="58">
        <f>D7*12</f>
        <v>3048</v>
      </c>
      <c r="E14" s="58">
        <f>E7*12</f>
        <v>3048</v>
      </c>
      <c r="F14" s="58">
        <f>F7*2</f>
        <v>508</v>
      </c>
      <c r="G14" s="59"/>
      <c r="H14" s="42"/>
      <c r="I14" s="58">
        <f>SUM(C14:H14)</f>
        <v>9652</v>
      </c>
      <c r="J14" s="60" t="s">
        <v>21</v>
      </c>
      <c r="K14" s="56"/>
      <c r="M14" t="s">
        <v>13</v>
      </c>
      <c r="N14" s="72">
        <v>0</v>
      </c>
      <c r="O14" s="72">
        <v>114</v>
      </c>
      <c r="P14" s="72">
        <v>114</v>
      </c>
      <c r="Q14" s="72">
        <v>114</v>
      </c>
      <c r="R14" s="72">
        <v>114</v>
      </c>
      <c r="S14" s="72">
        <v>114</v>
      </c>
      <c r="T14" s="72">
        <v>114</v>
      </c>
      <c r="U14" s="72">
        <v>114</v>
      </c>
      <c r="V14" s="72">
        <v>114</v>
      </c>
      <c r="W14" s="72">
        <v>114</v>
      </c>
      <c r="X14" s="72">
        <v>114</v>
      </c>
      <c r="Y14" s="72">
        <v>114</v>
      </c>
      <c r="Z14" s="72">
        <f>SUM(N14:Y14)</f>
        <v>1254</v>
      </c>
    </row>
    <row r="15" spans="1:26" x14ac:dyDescent="0.25">
      <c r="B15" s="57" t="s">
        <v>11</v>
      </c>
      <c r="C15" s="59"/>
      <c r="D15" s="61">
        <f>-D8*11</f>
        <v>-1254</v>
      </c>
      <c r="E15" s="61">
        <f>-E8*12</f>
        <v>-1368</v>
      </c>
      <c r="F15" s="61">
        <f>-F8*2</f>
        <v>-228</v>
      </c>
      <c r="G15" s="57"/>
      <c r="H15" s="42"/>
      <c r="I15" s="58">
        <f>SUM(C15:H15)</f>
        <v>-2850</v>
      </c>
      <c r="J15" s="60" t="s">
        <v>30</v>
      </c>
      <c r="K15" s="39"/>
      <c r="M15" t="s">
        <v>14</v>
      </c>
      <c r="N15" s="72">
        <v>0</v>
      </c>
      <c r="O15" s="72">
        <v>114</v>
      </c>
      <c r="P15" s="72">
        <v>114</v>
      </c>
      <c r="Q15" s="72">
        <v>114</v>
      </c>
      <c r="R15" s="72">
        <v>114</v>
      </c>
      <c r="S15" s="72">
        <v>114</v>
      </c>
      <c r="T15" s="72">
        <v>114</v>
      </c>
      <c r="U15" s="72">
        <v>114</v>
      </c>
      <c r="V15" s="72">
        <v>114</v>
      </c>
      <c r="W15" s="72">
        <v>114</v>
      </c>
      <c r="X15" s="72"/>
      <c r="Y15" s="72"/>
      <c r="Z15" s="73">
        <f t="shared" ref="Z15:Z16" si="0">SUM(N15:Y15)</f>
        <v>1026</v>
      </c>
    </row>
    <row r="16" spans="1:26" x14ac:dyDescent="0.25">
      <c r="B16" s="62" t="s">
        <v>23</v>
      </c>
      <c r="C16" s="63"/>
      <c r="D16" s="63"/>
      <c r="E16" s="63"/>
      <c r="F16" s="62"/>
      <c r="G16" s="62"/>
      <c r="H16" s="64"/>
      <c r="I16" s="65">
        <f>I14+I15</f>
        <v>6802</v>
      </c>
      <c r="J16" s="60" t="s">
        <v>32</v>
      </c>
      <c r="K16" s="34"/>
      <c r="L16" s="50"/>
      <c r="M16" t="s">
        <v>8</v>
      </c>
      <c r="N16" s="72">
        <v>0</v>
      </c>
      <c r="O16" s="72">
        <v>114</v>
      </c>
      <c r="P16" s="72">
        <v>114</v>
      </c>
      <c r="Q16" s="72">
        <v>114</v>
      </c>
      <c r="R16" s="72">
        <v>114</v>
      </c>
      <c r="S16" s="72">
        <v>114</v>
      </c>
      <c r="T16" s="72">
        <v>114</v>
      </c>
      <c r="U16" s="72">
        <v>114</v>
      </c>
      <c r="V16" s="72">
        <v>114</v>
      </c>
      <c r="W16" s="72">
        <v>114</v>
      </c>
      <c r="X16" s="72">
        <v>114</v>
      </c>
      <c r="Y16" s="72">
        <v>114</v>
      </c>
      <c r="Z16" s="73">
        <f t="shared" si="0"/>
        <v>1254</v>
      </c>
    </row>
    <row r="17" spans="2:26" ht="8.25" customHeight="1" x14ac:dyDescent="0.25">
      <c r="B17" s="51"/>
      <c r="C17" s="52"/>
      <c r="D17" s="52"/>
      <c r="E17" s="52"/>
      <c r="F17" s="53"/>
      <c r="G17" s="53"/>
      <c r="H17" s="54"/>
      <c r="I17" s="55"/>
      <c r="J17" s="34"/>
      <c r="K17" s="34"/>
      <c r="L17" s="50"/>
      <c r="M17"/>
      <c r="N17"/>
      <c r="O17"/>
      <c r="P17"/>
      <c r="Q17"/>
      <c r="R17"/>
      <c r="S17"/>
      <c r="T17"/>
      <c r="U17"/>
      <c r="V17"/>
      <c r="W17"/>
      <c r="X17"/>
      <c r="Y17"/>
      <c r="Z17" s="33"/>
    </row>
    <row r="18" spans="2:26" x14ac:dyDescent="0.25">
      <c r="B18" s="80" t="s">
        <v>39</v>
      </c>
      <c r="C18" s="81"/>
      <c r="D18" s="81"/>
      <c r="E18" s="81"/>
      <c r="F18" s="81"/>
      <c r="G18" s="81"/>
      <c r="H18" s="81"/>
      <c r="I18" s="82"/>
      <c r="J18" s="39"/>
      <c r="K18" s="39"/>
      <c r="L18" s="39"/>
      <c r="M18" s="71" t="s">
        <v>29</v>
      </c>
      <c r="N18" s="70">
        <v>42736</v>
      </c>
      <c r="O18" s="70">
        <v>42767</v>
      </c>
      <c r="P18" s="70">
        <v>42795</v>
      </c>
      <c r="Q18" s="70">
        <v>42826</v>
      </c>
      <c r="R18" s="70">
        <v>42856</v>
      </c>
      <c r="S18" s="70">
        <v>42887</v>
      </c>
      <c r="T18" s="70">
        <v>42917</v>
      </c>
      <c r="U18" s="70">
        <v>42948</v>
      </c>
      <c r="V18" s="70">
        <v>42979</v>
      </c>
      <c r="W18" s="70">
        <v>43009</v>
      </c>
      <c r="X18" s="70">
        <v>43040</v>
      </c>
      <c r="Y18" s="70">
        <v>43070</v>
      </c>
      <c r="Z18" s="71" t="s">
        <v>23</v>
      </c>
    </row>
    <row r="19" spans="2:26" x14ac:dyDescent="0.25">
      <c r="B19" s="57" t="s">
        <v>22</v>
      </c>
      <c r="C19" s="58">
        <f>C7*12</f>
        <v>3048</v>
      </c>
      <c r="D19" s="58">
        <f>D7*10</f>
        <v>2540</v>
      </c>
      <c r="E19" s="66"/>
      <c r="F19" s="66"/>
      <c r="G19" s="67"/>
      <c r="H19" s="67"/>
      <c r="I19" s="58">
        <f>SUM(C19:H19)</f>
        <v>5588</v>
      </c>
      <c r="J19" s="60" t="s">
        <v>21</v>
      </c>
      <c r="K19" s="39"/>
      <c r="L19" s="39"/>
      <c r="M19" t="s">
        <v>13</v>
      </c>
      <c r="N19" s="72">
        <v>114</v>
      </c>
      <c r="O19" s="72">
        <v>114</v>
      </c>
      <c r="P19" s="72">
        <v>114</v>
      </c>
      <c r="Q19" s="72">
        <v>114</v>
      </c>
      <c r="R19" s="72">
        <v>114</v>
      </c>
      <c r="S19" s="72">
        <v>114</v>
      </c>
      <c r="T19" s="72">
        <v>114</v>
      </c>
      <c r="U19" s="72">
        <v>114</v>
      </c>
      <c r="V19" s="72">
        <v>114</v>
      </c>
      <c r="W19" s="72">
        <v>114</v>
      </c>
      <c r="X19" s="72">
        <v>114</v>
      </c>
      <c r="Y19" s="72">
        <v>114</v>
      </c>
      <c r="Z19" s="73">
        <f>SUM(N19:Y19)</f>
        <v>1368</v>
      </c>
    </row>
    <row r="20" spans="2:26" x14ac:dyDescent="0.25">
      <c r="B20" s="57" t="s">
        <v>11</v>
      </c>
      <c r="C20" s="59"/>
      <c r="D20" s="61">
        <f>-D8*9</f>
        <v>-1026</v>
      </c>
      <c r="E20" s="57"/>
      <c r="F20" s="57"/>
      <c r="G20" s="59"/>
      <c r="H20" s="59"/>
      <c r="I20" s="58">
        <f>SUM(C20:H20)</f>
        <v>-1026</v>
      </c>
      <c r="J20" s="60" t="s">
        <v>30</v>
      </c>
      <c r="K20" s="39"/>
      <c r="L20" s="39"/>
      <c r="M20" t="s">
        <v>8</v>
      </c>
      <c r="N20" s="72">
        <v>114</v>
      </c>
      <c r="O20" s="72">
        <v>114</v>
      </c>
      <c r="P20" s="72">
        <v>114</v>
      </c>
      <c r="Q20" s="72">
        <v>114</v>
      </c>
      <c r="R20" s="72">
        <v>114</v>
      </c>
      <c r="S20" s="72">
        <v>114</v>
      </c>
      <c r="T20" s="72">
        <v>114</v>
      </c>
      <c r="U20" s="72">
        <v>114</v>
      </c>
      <c r="V20" s="72">
        <v>114</v>
      </c>
      <c r="W20" s="72">
        <v>114</v>
      </c>
      <c r="X20" s="72">
        <v>114</v>
      </c>
      <c r="Y20" s="72">
        <v>114</v>
      </c>
      <c r="Z20" s="73">
        <f t="shared" ref="Z20" si="1">SUM(N20:Y20)</f>
        <v>1368</v>
      </c>
    </row>
    <row r="21" spans="2:26" x14ac:dyDescent="0.25">
      <c r="B21" s="62" t="s">
        <v>23</v>
      </c>
      <c r="C21" s="59"/>
      <c r="D21" s="42"/>
      <c r="E21" s="57"/>
      <c r="F21" s="57"/>
      <c r="G21" s="59"/>
      <c r="H21" s="59"/>
      <c r="I21" s="65">
        <f>I19+I20</f>
        <v>4562</v>
      </c>
      <c r="J21" s="60" t="s">
        <v>32</v>
      </c>
      <c r="K21" s="34"/>
      <c r="L21" s="34"/>
      <c r="M21"/>
      <c r="N21"/>
      <c r="O21"/>
      <c r="P21"/>
      <c r="Q21"/>
      <c r="R21"/>
      <c r="S21"/>
      <c r="T21"/>
      <c r="U21"/>
      <c r="V21"/>
      <c r="W21"/>
      <c r="X21"/>
      <c r="Y21"/>
      <c r="Z21" s="33"/>
    </row>
    <row r="22" spans="2:26" ht="8.25" customHeight="1" x14ac:dyDescent="0.25">
      <c r="B22" s="51"/>
      <c r="C22" s="52"/>
      <c r="D22" s="52"/>
      <c r="E22" s="52"/>
      <c r="F22" s="53"/>
      <c r="G22" s="53"/>
      <c r="H22" s="54"/>
      <c r="I22" s="55"/>
      <c r="J22" s="34"/>
      <c r="K22" s="34"/>
      <c r="L22" s="50"/>
    </row>
    <row r="23" spans="2:26" x14ac:dyDescent="0.25">
      <c r="B23" s="80" t="s">
        <v>8</v>
      </c>
      <c r="C23" s="81"/>
      <c r="D23" s="81"/>
      <c r="E23" s="81"/>
      <c r="F23" s="81"/>
      <c r="G23" s="81"/>
      <c r="H23" s="81"/>
      <c r="I23" s="82"/>
      <c r="J23" s="34"/>
      <c r="K23" s="34"/>
      <c r="M23" s="71" t="s">
        <v>29</v>
      </c>
      <c r="N23" s="70">
        <v>43101</v>
      </c>
      <c r="O23" s="70">
        <v>43132</v>
      </c>
      <c r="P23" s="70">
        <v>43160</v>
      </c>
      <c r="Q23" s="70">
        <v>43191</v>
      </c>
      <c r="R23" s="70">
        <v>43221</v>
      </c>
      <c r="S23" s="70">
        <v>43252</v>
      </c>
      <c r="T23" s="70">
        <v>43282</v>
      </c>
      <c r="U23" s="70">
        <v>43313</v>
      </c>
      <c r="V23" s="70">
        <v>43344</v>
      </c>
      <c r="W23" s="70">
        <v>43374</v>
      </c>
      <c r="X23" s="70">
        <v>43405</v>
      </c>
      <c r="Y23" s="70">
        <v>43435</v>
      </c>
      <c r="Z23" s="71" t="s">
        <v>23</v>
      </c>
    </row>
    <row r="24" spans="2:26" x14ac:dyDescent="0.25">
      <c r="B24" s="57" t="s">
        <v>22</v>
      </c>
      <c r="C24" s="58">
        <f>C7*12</f>
        <v>3048</v>
      </c>
      <c r="D24" s="58">
        <f>D7*12</f>
        <v>3048</v>
      </c>
      <c r="E24" s="58">
        <f>E7*12</f>
        <v>3048</v>
      </c>
      <c r="F24" s="58">
        <f>F7*6</f>
        <v>1524</v>
      </c>
      <c r="G24" s="57"/>
      <c r="H24" s="59"/>
      <c r="I24" s="58">
        <f>SUM(C24:H24)</f>
        <v>10668</v>
      </c>
      <c r="J24" s="60" t="s">
        <v>21</v>
      </c>
      <c r="K24" s="34"/>
      <c r="M24" t="s">
        <v>13</v>
      </c>
      <c r="N24" s="72">
        <v>114</v>
      </c>
      <c r="O24" s="72">
        <v>114</v>
      </c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3">
        <f>SUM(N24:Y24)</f>
        <v>228</v>
      </c>
    </row>
    <row r="25" spans="2:26" x14ac:dyDescent="0.25">
      <c r="B25" s="57" t="s">
        <v>11</v>
      </c>
      <c r="C25" s="59"/>
      <c r="D25" s="61">
        <f>-D8*11</f>
        <v>-1254</v>
      </c>
      <c r="E25" s="61">
        <f>-E8*12</f>
        <v>-1368</v>
      </c>
      <c r="F25" s="61">
        <f>-F8*6</f>
        <v>-684</v>
      </c>
      <c r="G25" s="79">
        <v>-768</v>
      </c>
      <c r="H25" s="79">
        <v>-1024</v>
      </c>
      <c r="I25" s="58">
        <f>SUM(C25:H25)</f>
        <v>-5098</v>
      </c>
      <c r="J25" s="60" t="s">
        <v>30</v>
      </c>
      <c r="K25" s="39"/>
      <c r="M25" t="s">
        <v>8</v>
      </c>
      <c r="N25" s="72">
        <v>114</v>
      </c>
      <c r="O25" s="72">
        <v>114</v>
      </c>
      <c r="P25" s="72">
        <v>114</v>
      </c>
      <c r="Q25" s="72">
        <v>114</v>
      </c>
      <c r="R25" s="72">
        <v>114</v>
      </c>
      <c r="S25" s="72">
        <v>114</v>
      </c>
      <c r="T25" s="78">
        <v>128</v>
      </c>
      <c r="U25" s="78">
        <v>128</v>
      </c>
      <c r="V25" s="78">
        <v>128</v>
      </c>
      <c r="W25" s="78">
        <v>128</v>
      </c>
      <c r="X25" s="78">
        <v>128</v>
      </c>
      <c r="Y25" s="78">
        <v>128</v>
      </c>
      <c r="Z25" s="73">
        <f t="shared" ref="Z25" si="2">SUM(N25:Y25)</f>
        <v>1452</v>
      </c>
    </row>
    <row r="26" spans="2:26" x14ac:dyDescent="0.25">
      <c r="B26" s="57" t="s">
        <v>23</v>
      </c>
      <c r="C26" s="59"/>
      <c r="D26" s="59"/>
      <c r="E26" s="59"/>
      <c r="F26" s="59"/>
      <c r="G26" s="59"/>
      <c r="H26" s="59"/>
      <c r="I26" s="68">
        <f>I24+I25</f>
        <v>5570</v>
      </c>
      <c r="J26" s="60" t="s">
        <v>32</v>
      </c>
      <c r="K26" s="34"/>
      <c r="L26" s="50"/>
      <c r="N26" s="39"/>
    </row>
    <row r="27" spans="2:26" x14ac:dyDescent="0.25">
      <c r="M27" s="71" t="s">
        <v>29</v>
      </c>
      <c r="N27" s="70">
        <v>43466</v>
      </c>
      <c r="O27" s="70">
        <v>43497</v>
      </c>
      <c r="P27" s="70">
        <v>43525</v>
      </c>
      <c r="Q27" s="70">
        <v>43556</v>
      </c>
      <c r="R27" s="70">
        <v>43586</v>
      </c>
      <c r="S27" s="70">
        <v>43617</v>
      </c>
      <c r="T27" s="70">
        <v>43647</v>
      </c>
      <c r="U27" s="70">
        <v>43678</v>
      </c>
      <c r="V27" s="70">
        <v>43709</v>
      </c>
      <c r="W27" s="70">
        <v>43739</v>
      </c>
      <c r="X27" s="70">
        <v>43770</v>
      </c>
      <c r="Y27" s="70">
        <v>43800</v>
      </c>
      <c r="Z27" s="71" t="s">
        <v>23</v>
      </c>
    </row>
    <row r="28" spans="2:26" x14ac:dyDescent="0.25">
      <c r="M28" t="s">
        <v>8</v>
      </c>
      <c r="N28" s="78">
        <v>128</v>
      </c>
      <c r="O28" s="78">
        <v>128</v>
      </c>
      <c r="P28" s="78">
        <v>128</v>
      </c>
      <c r="Q28" s="78">
        <v>128</v>
      </c>
      <c r="R28" s="78">
        <v>128</v>
      </c>
      <c r="S28" s="78">
        <v>128</v>
      </c>
      <c r="T28" s="78">
        <v>128</v>
      </c>
      <c r="U28" s="78">
        <v>128</v>
      </c>
      <c r="V28" s="78"/>
      <c r="W28" s="78"/>
      <c r="X28" s="78"/>
      <c r="Y28" s="78"/>
      <c r="Z28" s="73">
        <f t="shared" ref="Z28" si="3">SUM(N28:Y28)</f>
        <v>1024</v>
      </c>
    </row>
  </sheetData>
  <mergeCells count="6">
    <mergeCell ref="B13:I13"/>
    <mergeCell ref="B18:I18"/>
    <mergeCell ref="B23:I23"/>
    <mergeCell ref="C2:J2"/>
    <mergeCell ref="C3:J3"/>
    <mergeCell ref="C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Backpay</vt:lpstr>
      <vt:lpstr>Commissioner Backpay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Carrell, Lisa (SAO)</dc:creator>
  <cp:lastModifiedBy>Kirkwood, Doug (SAO)</cp:lastModifiedBy>
  <dcterms:created xsi:type="dcterms:W3CDTF">2021-06-22T20:07:49Z</dcterms:created>
  <dcterms:modified xsi:type="dcterms:W3CDTF">2021-08-03T23:00:44Z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NativeLinkConverted">
    <vt:bool>true</vt:bool>
  </op:property>
</op:Properties>
</file>