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thomps~1.gov\appdata\local\temp\tm_temp\TM_3\"/>
    </mc:Choice>
  </mc:AlternateContent>
  <xr:revisionPtr revIDLastSave="0" documentId="13_ncr:1_{D421EE74-9DD6-499B-B1F3-7337362A98D0}" xr6:coauthVersionLast="47" xr6:coauthVersionMax="47" xr10:uidLastSave="{00000000-0000-0000-0000-000000000000}"/>
  <bookViews>
    <workbookView xWindow="28680" yWindow="-11415" windowWidth="29040" windowHeight="15840" xr2:uid="{F99A0918-0077-4C07-AF67-16EC527B0649}"/>
  </bookViews>
  <sheets>
    <sheet name="Final Overpayment Recalc" sheetId="5" r:id="rId1"/>
  </sheets>
  <definedNames>
    <definedName name="TMB1009983570">#REF!</definedName>
    <definedName name="TMB1048207805">'Final Overpayment Recalc'!$B$5</definedName>
    <definedName name="TMB1120462039">#REF!</definedName>
    <definedName name="TMB1181342753">#REF!</definedName>
    <definedName name="TMB1269322057">#REF!</definedName>
    <definedName name="TMB1282109444">#REF!</definedName>
    <definedName name="TMB1308307095">#REF!</definedName>
    <definedName name="TMB1375082563">#REF!</definedName>
    <definedName name="TMB1442847321">#REF!</definedName>
    <definedName name="TMB1594129884">#REF!</definedName>
    <definedName name="TMB1598431859">#REF!</definedName>
    <definedName name="TMB169822253">#REF!</definedName>
    <definedName name="TMB1763590249">#REF!</definedName>
    <definedName name="TMB182995441">#REF!</definedName>
    <definedName name="TMB1880556162">#REF!</definedName>
    <definedName name="TMB205880407">#REF!</definedName>
    <definedName name="TMB206147670">'Final Overpayment Recalc'!$B$4</definedName>
    <definedName name="TMB408461243">#REF!</definedName>
    <definedName name="TMB439228132">#REF!</definedName>
    <definedName name="TMB586051406">#REF!</definedName>
    <definedName name="TMB710028490">#REF!</definedName>
    <definedName name="TMB739668163">'Final Overpayment Recalc'!$B$6</definedName>
    <definedName name="TMB743011035">'Final Overpayment Recalc'!$B$7</definedName>
    <definedName name="TMB821515637">#REF!</definedName>
    <definedName name="TMB851629462">#REF!</definedName>
    <definedName name="TMB997364296">#REF!</definedName>
    <definedName name="TMP1660836389">'Final Overpayment Recalc'!$V$8</definedName>
    <definedName name="TMP623157014">#REF!</definedName>
    <definedName name="TMP648662825">#REF!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7" i="5" l="1"/>
  <c r="C26" i="5"/>
  <c r="H26" i="5"/>
  <c r="H12" i="5"/>
  <c r="D25" i="5"/>
  <c r="D24" i="5"/>
  <c r="D19" i="5"/>
  <c r="D15" i="5"/>
  <c r="D16" i="5"/>
  <c r="D20" i="5"/>
  <c r="D13" i="5"/>
  <c r="E13" i="5"/>
  <c r="E14" i="5" l="1"/>
  <c r="E15" i="5"/>
  <c r="E16" i="5"/>
  <c r="E17" i="5"/>
  <c r="E18" i="5"/>
  <c r="E19" i="5"/>
  <c r="E20" i="5"/>
  <c r="E21" i="5"/>
  <c r="E22" i="5"/>
  <c r="E23" i="5"/>
  <c r="E24" i="5"/>
  <c r="E25" i="5"/>
  <c r="E12" i="5"/>
  <c r="D23" i="5"/>
  <c r="D22" i="5"/>
  <c r="D21" i="5"/>
  <c r="D27" i="5"/>
  <c r="E27" i="5" s="1"/>
  <c r="D26" i="5"/>
  <c r="D18" i="5"/>
  <c r="D17" i="5"/>
  <c r="D14" i="5"/>
  <c r="D12" i="5"/>
  <c r="D28" i="5" l="1"/>
  <c r="E26" i="5"/>
  <c r="C28" i="5" l="1"/>
  <c r="E28" i="5" s="1"/>
  <c r="H25" i="5" l="1"/>
  <c r="H24" i="5"/>
  <c r="H23" i="5"/>
  <c r="H22" i="5"/>
  <c r="H21" i="5"/>
  <c r="H20" i="5"/>
  <c r="H19" i="5"/>
  <c r="H18" i="5"/>
  <c r="G17" i="5"/>
  <c r="H17" i="5" s="1"/>
  <c r="G16" i="5"/>
  <c r="H16" i="5" s="1"/>
  <c r="H15" i="5"/>
  <c r="H14" i="5"/>
  <c r="H13" i="5"/>
  <c r="G12"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tc={6008ACCD-4293-4AA0-A890-FE84E4AF9824}</author>
    <author>Rossow, Dana (SAO)</author>
  </authors>
  <commentList>
    <comment ref="C11" authorId="0" shapeId="0" xr:uid="{6008ACCD-4293-4AA0-A890-FE84E4AF9824}">
      <text>
        <t>[Threaded comment]
Your version of Excel allows you to read this threaded comment; however, any edits to it will get removed if the file is opened in a newer version of Excel. Learn more: https://go.microsoft.com/fwlink/?linkid=870924
Comment:
    The subject admitted to receiving wages for hours not worked during this time period for up to 4 hours per workday for up to 74 working days totaling 296 hours between 1/3/23-4/30/23. Between 5/1/23-7/21/23, the subject admitted to receiving wages for hours not worked for up to 3 hours per workday for up to 2 days were week totaling 66 hours. 66+296 = 362.
See B.2.14</t>
      </text>
    </comment>
    <comment ref="D11" authorId="1" shapeId="0" xr:uid="{9AF3E7BD-DA5C-4E62-BD45-CD3265422607}">
      <text>
        <r>
          <rPr>
            <b/>
            <sz val="9"/>
            <color indexed="81"/>
            <rFont val="Tahoma"/>
            <family val="2"/>
          </rPr>
          <t>Per B.2.13 letter, we recalculated LWOP hours using the following methodology:
(Jan - April)</t>
        </r>
        <r>
          <rPr>
            <sz val="9"/>
            <color indexed="81"/>
            <rFont val="Tahoma"/>
            <charset val="1"/>
          </rPr>
          <t xml:space="preserve"> We multiplied the number of work days during the pay period by the 4 hours per day of LWOP and adjusted for leave used during the pay period.
</t>
        </r>
        <r>
          <rPr>
            <b/>
            <sz val="9"/>
            <color indexed="81"/>
            <rFont val="Tahoma"/>
            <family val="2"/>
          </rPr>
          <t xml:space="preserve">(May - July) </t>
        </r>
        <r>
          <rPr>
            <sz val="9"/>
            <color indexed="81"/>
            <rFont val="Tahoma"/>
            <family val="2"/>
          </rPr>
          <t xml:space="preserve">We multiplied 3 LWOP hours per workday by 2 days per work week, times the number of work weeks in the pay period, and adjusted for leave used during the pay period.
</t>
        </r>
      </text>
    </comment>
  </commentList>
</comments>
</file>

<file path=xl/sharedStrings.xml><?xml version="1.0" encoding="utf-8"?>
<sst xmlns="http://schemas.openxmlformats.org/spreadsheetml/2006/main" count="29" uniqueCount="29">
  <si>
    <t>Purpose:</t>
  </si>
  <si>
    <t>Conclusion:</t>
  </si>
  <si>
    <t>June</t>
  </si>
  <si>
    <t>May</t>
  </si>
  <si>
    <t>April</t>
  </si>
  <si>
    <t>March</t>
  </si>
  <si>
    <t>July</t>
  </si>
  <si>
    <t>January</t>
  </si>
  <si>
    <t>February</t>
  </si>
  <si>
    <t>Hourly Rate</t>
  </si>
  <si>
    <t>LWOP Hrs</t>
  </si>
  <si>
    <t>Overpaid Salary</t>
  </si>
  <si>
    <t>Source:</t>
  </si>
  <si>
    <t>Less OT Hours deemed ineligible</t>
  </si>
  <si>
    <t>OT Payment</t>
  </si>
  <si>
    <t>To recalculate DOC's overpayment amount and tie to source records.</t>
  </si>
  <si>
    <t>Jean Hardcastle, DOC Agency Payroll Officer; Juline Martin, Operations Review Coordinator.</t>
  </si>
  <si>
    <t>Timecards and MyPortal:</t>
  </si>
  <si>
    <t>DOC Overpayment Notice:</t>
  </si>
  <si>
    <t>Methodology for Including OT:</t>
  </si>
  <si>
    <t>Month</t>
  </si>
  <si>
    <t xml:space="preserve">Hours in period </t>
  </si>
  <si>
    <t>Hourly Rate and Pay Period Hrs:</t>
  </si>
  <si>
    <t>Snip from DOC Overpayment Letter at B.2.15</t>
  </si>
  <si>
    <t>Detail:</t>
  </si>
  <si>
    <t>We recalculated DOC's overpayment amount and tied it to source records. We agree with DOC's overpayment calculation of 362 hours totaling $10,229.26 between Jan 1, 2023 and July 31, 2023. See issue:</t>
  </si>
  <si>
    <t>Auditor Recalculated LWOP Hours</t>
  </si>
  <si>
    <t>Auditor Calculated Variance</t>
  </si>
  <si>
    <r>
      <t xml:space="preserve">We reviewed time cards, leave requests in myportal, and salary information in HRMS. We also compared total LWOP hours to the investigation report, the subject's interview notes and the DOC Overpayment Letter. We also recalculated the LWOP hours the Department used to calculate the overpayment without exception. The overpayment amount originally noted in the investigation was an </t>
    </r>
    <r>
      <rPr>
        <u/>
        <sz val="11"/>
        <color theme="1"/>
        <rFont val="Calibri"/>
        <family val="2"/>
        <scheme val="minor"/>
      </rPr>
      <t>estimate</t>
    </r>
    <r>
      <rPr>
        <sz val="11"/>
        <color theme="1"/>
        <rFont val="Calibri"/>
        <family val="2"/>
        <scheme val="minor"/>
      </rPr>
      <t xml:space="preserve"> of $8,561.30. DOC performed additional analysis and revised the loss estimate to $9,700.32.  After reviewing the subject's ineligiblity to receive OT pay due the amount of LWOP used, the DOC made a final determination that the loss amount was $10,229.26.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</si>
</sst>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quot;$&quot;#,##0.00_);\(&quot;$&quot;#,##0.00\)"/>
    <numFmt numFmtId="44" formatCode="_(&quot;$&quot;* #,##0.00_);_(&quot;$&quot;* \(#,##0.00\);_(&quot;$&quot;* &quot;-&quot;??_);_(@_)"/>
    <numFmt numFmtId="43" formatCode="_(* #,##0.00_);_(* \(#,##0.00\);_(* &quot;-&quot;??_);_(@_)"/>
    <numFmt numFmtId="164" formatCode="&quot;$&quot;#,##0.00"/>
    <numFmt numFmtId="165" formatCode="_(* #,##0.0_);_(* \(#,##0.0\);_(* &quot;-&quot;??_);_(@_)"/>
    <numFmt numFmtId="166" formatCode="_(* #,##0.000000_);_(* \(#,##0.000000\);_(* &quot;-&quot;??_);_(@_)"/>
  </numFmts>
  <fonts count="10" x14ac:knownFonts="1">
    <font>
      <sz val="11"/>
      <color theme="1"/>
      <name val="Calibri"/>
      <family val="2"/>
      <scheme val="minor"/>
    </font>
    <font>
      <sz val="11"/>
      <color theme="1"/>
      <name val="Calibri"/>
      <family val="2"/>
      <scheme val="minor"/>
    </font>
    <font>
      <sz val="11"/>
      <color rgb="FF000000"/>
      <name val="Calibri"/>
      <family val="2"/>
      <scheme val="minor"/>
    </font>
    <font>
      <sz val="11"/>
      <name val="Calibri"/>
      <family val="2"/>
    </font>
    <font>
      <sz val="9"/>
      <color indexed="81"/>
      <name val="Tahoma"/>
      <charset val="1"/>
    </font>
    <font>
      <b/>
      <sz val="11"/>
      <color theme="1"/>
      <name val="Calibri"/>
      <family val="2"/>
      <scheme val="minor"/>
    </font>
    <font>
      <b/>
      <sz val="11"/>
      <name val="Calibri"/>
      <family val="2"/>
    </font>
    <font>
      <b/>
      <sz val="9"/>
      <color indexed="81"/>
      <name val="Tahoma"/>
      <family val="2"/>
    </font>
    <font>
      <sz val="9"/>
      <color indexed="81"/>
      <name val="Tahoma"/>
      <family val="2"/>
    </font>
    <font>
      <u/>
      <sz val="11"/>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0070C0"/>
        <bgColor indexed="64"/>
      </patternFill>
    </fill>
  </fills>
  <borders count="10">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s>
  <cellStyleXfs count="4">
    <xf numFmtId="0" fontId="0" fillId="0" borderId="0"/>
    <xf numFmtId="44" fontId="1" fillId="0" borderId="0" applyFont="0" applyFill="0" applyBorder="0" applyAlignment="0" applyProtection="0"/>
    <xf numFmtId="0" fontId="2" fillId="0" borderId="0"/>
    <xf numFmtId="43" fontId="1" fillId="0" borderId="0" applyFont="0" applyFill="0" applyBorder="0" applyAlignment="0" applyProtection="0"/>
  </cellStyleXfs>
  <cellXfs count="40">
    <xf numFmtId="0" fontId="0" fillId="0" borderId="0" xfId="0"/>
    <xf numFmtId="0" fontId="3" fillId="0" borderId="0" xfId="2" applyFont="1"/>
    <xf numFmtId="7" fontId="3" fillId="0" borderId="0" xfId="2" applyNumberFormat="1" applyFont="1"/>
    <xf numFmtId="0" fontId="3" fillId="0" borderId="4" xfId="2" applyFont="1" applyBorder="1"/>
    <xf numFmtId="7" fontId="3" fillId="0" borderId="5" xfId="2" applyNumberFormat="1" applyFont="1" applyBorder="1"/>
    <xf numFmtId="0" fontId="3" fillId="0" borderId="2" xfId="2" applyFont="1" applyBorder="1"/>
    <xf numFmtId="7" fontId="3" fillId="0" borderId="1" xfId="2" applyNumberFormat="1" applyFont="1" applyBorder="1"/>
    <xf numFmtId="164" fontId="3" fillId="0" borderId="5" xfId="2" applyNumberFormat="1" applyFont="1" applyBorder="1"/>
    <xf numFmtId="164" fontId="3" fillId="0" borderId="1" xfId="2" applyNumberFormat="1" applyFont="1" applyBorder="1"/>
    <xf numFmtId="1" fontId="3" fillId="0" borderId="4" xfId="2" applyNumberFormat="1" applyFont="1" applyBorder="1"/>
    <xf numFmtId="1" fontId="3" fillId="0" borderId="2" xfId="2" applyNumberFormat="1" applyFont="1" applyBorder="1"/>
    <xf numFmtId="0" fontId="3" fillId="0" borderId="6" xfId="2" applyFont="1" applyBorder="1"/>
    <xf numFmtId="0" fontId="3" fillId="0" borderId="7" xfId="2" applyFont="1" applyBorder="1"/>
    <xf numFmtId="0" fontId="3" fillId="2" borderId="0" xfId="2" applyFont="1" applyFill="1"/>
    <xf numFmtId="165" fontId="3" fillId="3" borderId="5" xfId="3" applyNumberFormat="1" applyFont="1" applyFill="1" applyBorder="1"/>
    <xf numFmtId="165" fontId="3" fillId="3" borderId="1" xfId="3" applyNumberFormat="1" applyFont="1" applyFill="1" applyBorder="1"/>
    <xf numFmtId="165" fontId="3" fillId="4" borderId="5" xfId="3" applyNumberFormat="1" applyFont="1" applyFill="1" applyBorder="1"/>
    <xf numFmtId="165" fontId="3" fillId="4" borderId="1" xfId="3" applyNumberFormat="1" applyFont="1" applyFill="1" applyBorder="1"/>
    <xf numFmtId="165" fontId="3" fillId="3" borderId="0" xfId="3" applyNumberFormat="1" applyFont="1" applyFill="1" applyBorder="1"/>
    <xf numFmtId="44" fontId="3" fillId="0" borderId="0" xfId="1" applyFont="1" applyBorder="1"/>
    <xf numFmtId="7" fontId="6" fillId="0" borderId="8" xfId="2" applyNumberFormat="1" applyFont="1" applyBorder="1"/>
    <xf numFmtId="43" fontId="0" fillId="0" borderId="0" xfId="0" applyNumberFormat="1"/>
    <xf numFmtId="166" fontId="0" fillId="0" borderId="0" xfId="0" applyNumberFormat="1"/>
    <xf numFmtId="43" fontId="3" fillId="0" borderId="0" xfId="2" applyNumberFormat="1" applyFont="1"/>
    <xf numFmtId="165" fontId="3" fillId="3" borderId="0" xfId="2" applyNumberFormat="1" applyFont="1" applyFill="1"/>
    <xf numFmtId="165" fontId="0" fillId="4" borderId="1" xfId="0" applyNumberFormat="1" applyFill="1" applyBorder="1"/>
    <xf numFmtId="165" fontId="0" fillId="0" borderId="9" xfId="0" applyNumberFormat="1" applyBorder="1"/>
    <xf numFmtId="0" fontId="5" fillId="0" borderId="0" xfId="0" applyFont="1"/>
    <xf numFmtId="0" fontId="5" fillId="0" borderId="0" xfId="0" applyFont="1" applyAlignment="1">
      <alignment vertical="center"/>
    </xf>
    <xf numFmtId="0" fontId="6" fillId="0" borderId="3" xfId="2" applyFont="1" applyBorder="1" applyAlignment="1">
      <alignment vertical="center"/>
    </xf>
    <xf numFmtId="0" fontId="6" fillId="0" borderId="3" xfId="2" applyFont="1" applyBorder="1" applyAlignment="1">
      <alignment vertical="center" wrapText="1"/>
    </xf>
    <xf numFmtId="0" fontId="6" fillId="2" borderId="3" xfId="2" applyFont="1" applyFill="1" applyBorder="1" applyAlignment="1">
      <alignment vertical="center"/>
    </xf>
    <xf numFmtId="165" fontId="3" fillId="5" borderId="5" xfId="3" applyNumberFormat="1" applyFont="1" applyFill="1" applyBorder="1"/>
    <xf numFmtId="165" fontId="3" fillId="5" borderId="1" xfId="3" applyNumberFormat="1" applyFont="1" applyFill="1" applyBorder="1"/>
    <xf numFmtId="165" fontId="3" fillId="5" borderId="0" xfId="3" applyNumberFormat="1" applyFont="1" applyFill="1" applyBorder="1"/>
    <xf numFmtId="165" fontId="3" fillId="5" borderId="0" xfId="2" applyNumberFormat="1" applyFont="1" applyFill="1"/>
    <xf numFmtId="165" fontId="0" fillId="5" borderId="0" xfId="0" applyNumberFormat="1" applyFill="1"/>
    <xf numFmtId="0" fontId="6" fillId="6" borderId="3" xfId="2" applyFont="1" applyFill="1" applyBorder="1" applyAlignment="1">
      <alignment horizontal="center" vertical="center" wrapText="1"/>
    </xf>
    <xf numFmtId="165" fontId="0" fillId="5" borderId="9" xfId="0" applyNumberFormat="1" applyFill="1" applyBorder="1"/>
    <xf numFmtId="0" fontId="0" fillId="0" borderId="0" xfId="0" applyAlignment="1">
      <alignment vertical="center" wrapText="1"/>
    </xf>
  </cellXfs>
  <cellStyles count="4">
    <cellStyle name="Comma" xfId="3" builtinId="3"/>
    <cellStyle name="Currency" xfId="1" builtinId="4"/>
    <cellStyle name="Normal" xfId="0" builtinId="0"/>
    <cellStyle name="Normal 2" xfId="2" xr:uid="{301728B2-286E-4217-936F-73A0E9228E32}"/>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hyperlink" Target="tmlink://C1B2D94D48C2429DAFC8EC78DA23C3FF/21D16696A9E74F658C86EBF1B2EB3812/" TargetMode="External"/><Relationship Id="rId3" Type="http://schemas.openxmlformats.org/officeDocument/2006/relationships/image" Target="../media/image2.png"/><Relationship Id="rId7" Type="http://schemas.openxmlformats.org/officeDocument/2006/relationships/image" Target="../media/image4.png"/><Relationship Id="rId2" Type="http://schemas.openxmlformats.org/officeDocument/2006/relationships/hyperlink" Target="tmlink://C1A1A7CFB5FB47A19AD7E67186F00C2A/21D16696A9E74F658C86EBF1B2EB3812/" TargetMode="External"/><Relationship Id="rId1" Type="http://schemas.openxmlformats.org/officeDocument/2006/relationships/image" Target="../media/image1.png"/><Relationship Id="rId6" Type="http://schemas.openxmlformats.org/officeDocument/2006/relationships/hyperlink" Target="tmlink://B55F1C2B5CEF4D7F9ECED2454AE6673A/21D16696A9E74F658C86EBF1B2EB3812/" TargetMode="External"/><Relationship Id="rId11" Type="http://schemas.openxmlformats.org/officeDocument/2006/relationships/image" Target="../media/image6.png"/><Relationship Id="rId5" Type="http://schemas.openxmlformats.org/officeDocument/2006/relationships/image" Target="../media/image3.png"/><Relationship Id="rId10" Type="http://schemas.openxmlformats.org/officeDocument/2006/relationships/hyperlink" Target="tmlink://25631BDEF47E444DBD2D79F2768FC5C9/21D16696A9E74F658C86EBF1B2EB3812/" TargetMode="External"/><Relationship Id="rId4" Type="http://schemas.openxmlformats.org/officeDocument/2006/relationships/hyperlink" Target="tmlink://06CD8165758F420B9FA81B83D729DDA8/21D16696A9E74F658C86EBF1B2EB3812/" TargetMode="External"/><Relationship Id="rId9"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10</xdr:col>
      <xdr:colOff>19049</xdr:colOff>
      <xdr:row>10</xdr:row>
      <xdr:rowOff>9525</xdr:rowOff>
    </xdr:from>
    <xdr:to>
      <xdr:col>16</xdr:col>
      <xdr:colOff>580158</xdr:colOff>
      <xdr:row>27</xdr:row>
      <xdr:rowOff>47625</xdr:rowOff>
    </xdr:to>
    <xdr:pic>
      <xdr:nvPicPr>
        <xdr:cNvPr id="2" name="Picture 1">
          <a:extLst>
            <a:ext uri="{FF2B5EF4-FFF2-40B4-BE49-F238E27FC236}">
              <a16:creationId xmlns:a16="http://schemas.microsoft.com/office/drawing/2014/main" id="{2934BBB4-567E-4217-A585-E228CFDB5AB9}"/>
            </a:ext>
          </a:extLst>
        </xdr:cNvPr>
        <xdr:cNvPicPr>
          <a:picLocks noChangeAspect="1"/>
        </xdr:cNvPicPr>
      </xdr:nvPicPr>
      <xdr:blipFill>
        <a:blip xmlns:r="http://schemas.openxmlformats.org/officeDocument/2006/relationships" r:embed="rId1"/>
        <a:stretch>
          <a:fillRect/>
        </a:stretch>
      </xdr:blipFill>
      <xdr:spPr>
        <a:xfrm>
          <a:off x="7572374" y="2619375"/>
          <a:ext cx="4218709" cy="3867150"/>
        </a:xfrm>
        <a:prstGeom prst="rect">
          <a:avLst/>
        </a:prstGeom>
        <a:ln>
          <a:solidFill>
            <a:schemeClr val="tx1"/>
          </a:solidFill>
        </a:ln>
      </xdr:spPr>
    </xdr:pic>
    <xdr:clientData/>
  </xdr:twoCellAnchor>
  <xdr:twoCellAnchor editAs="oneCell">
    <xdr:from>
      <xdr:col>1</xdr:col>
      <xdr:colOff>2</xdr:colOff>
      <xdr:row>4</xdr:row>
      <xdr:rowOff>0</xdr:rowOff>
    </xdr:from>
    <xdr:to>
      <xdr:col>7</xdr:col>
      <xdr:colOff>696163</xdr:colOff>
      <xdr:row>4</xdr:row>
      <xdr:rowOff>181000</xdr:rowOff>
    </xdr:to>
    <xdr:pic>
      <xdr:nvPicPr>
        <xdr:cNvPr id="7" name="Picture 6" descr="Attachment 19 - 20125049 Reece, Preston Payroll Tracking  01.03.2023_07.21.2023.xls|xlsx|C1A1A7CFB5FB47A19AD7E67186F00C2A|5|4">
          <a:hlinkClick xmlns:r="http://schemas.openxmlformats.org/officeDocument/2006/relationships" r:id="rId2" tooltip="Attachment 19 - 20125049 Reece, Preston Payroll Tracking  01.03.2023_07.21.2023.xls"/>
          <a:extLst>
            <a:ext uri="{FF2B5EF4-FFF2-40B4-BE49-F238E27FC236}">
              <a16:creationId xmlns:a16="http://schemas.microsoft.com/office/drawing/2014/main" id="{A4258B98-77E0-63B7-81D0-C4AC96873D13}"/>
            </a:ext>
          </a:extLst>
        </xdr:cNvPr>
        <xdr:cNvPicPr>
          <a:picLocks/>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924052" y="1466850"/>
          <a:ext cx="5992061" cy="181000"/>
        </a:xfrm>
        <a:prstGeom prst="rect">
          <a:avLst/>
        </a:prstGeom>
        <a:solidFill>
          <a:schemeClr val="accent1">
            <a:alpha val="0"/>
          </a:schemeClr>
        </a:solidFill>
      </xdr:spPr>
    </xdr:pic>
    <xdr:clientData/>
  </xdr:twoCellAnchor>
  <xdr:twoCellAnchor editAs="oneCell">
    <xdr:from>
      <xdr:col>1</xdr:col>
      <xdr:colOff>2</xdr:colOff>
      <xdr:row>5</xdr:row>
      <xdr:rowOff>0</xdr:rowOff>
    </xdr:from>
    <xdr:to>
      <xdr:col>3</xdr:col>
      <xdr:colOff>381296</xdr:colOff>
      <xdr:row>5</xdr:row>
      <xdr:rowOff>181000</xdr:rowOff>
    </xdr:to>
    <xdr:pic>
      <xdr:nvPicPr>
        <xdr:cNvPr id="11" name="Picture 10" descr="Reece Overpayment Letter|docx|06CD8165758F420B9FA81B83D729DDA8|5|4">
          <a:hlinkClick xmlns:r="http://schemas.openxmlformats.org/officeDocument/2006/relationships" r:id="rId4" tooltip="Reece Overpayment Letter"/>
          <a:extLst>
            <a:ext uri="{FF2B5EF4-FFF2-40B4-BE49-F238E27FC236}">
              <a16:creationId xmlns:a16="http://schemas.microsoft.com/office/drawing/2014/main" id="{707BBEFB-7872-BAA6-1544-F5A049313141}"/>
            </a:ext>
          </a:extLst>
        </xdr:cNvPr>
        <xdr:cNvPicPr>
          <a:picLocks/>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924052" y="1657350"/>
          <a:ext cx="2105319" cy="181000"/>
        </a:xfrm>
        <a:prstGeom prst="rect">
          <a:avLst/>
        </a:prstGeom>
        <a:solidFill>
          <a:schemeClr val="accent1">
            <a:alpha val="0"/>
          </a:schemeClr>
        </a:solidFill>
      </xdr:spPr>
    </xdr:pic>
    <xdr:clientData/>
  </xdr:twoCellAnchor>
  <xdr:twoCellAnchor editAs="oneCell">
    <xdr:from>
      <xdr:col>1</xdr:col>
      <xdr:colOff>2</xdr:colOff>
      <xdr:row>6</xdr:row>
      <xdr:rowOff>0</xdr:rowOff>
    </xdr:from>
    <xdr:to>
      <xdr:col>4</xdr:col>
      <xdr:colOff>533842</xdr:colOff>
      <xdr:row>6</xdr:row>
      <xdr:rowOff>181000</xdr:rowOff>
    </xdr:to>
    <xdr:pic>
      <xdr:nvPicPr>
        <xdr:cNvPr id="13" name="Picture 12" descr="DoC Final Payroll Overpayment Calculation|pdf|B55F1C2B5CEF4D7F9ECED2454AE6673A|5|4">
          <a:hlinkClick xmlns:r="http://schemas.openxmlformats.org/officeDocument/2006/relationships" r:id="rId6" tooltip="DoC Final Payroll Overpayment Calculation"/>
          <a:extLst>
            <a:ext uri="{FF2B5EF4-FFF2-40B4-BE49-F238E27FC236}">
              <a16:creationId xmlns:a16="http://schemas.microsoft.com/office/drawing/2014/main" id="{11CC95E2-8D5A-0227-8EE4-FCBA9F82D54C}"/>
            </a:ext>
          </a:extLst>
        </xdr:cNvPr>
        <xdr:cNvPicPr>
          <a:picLocks/>
        </xdr:cNvPicPr>
      </xdr:nvPicPr>
      <xdr:blipFill>
        <a:blip xmlns:r="http://schemas.openxmlformats.org/officeDocument/2006/relationships" r:embed="rId7">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924052" y="1847850"/>
          <a:ext cx="3153215" cy="181000"/>
        </a:xfrm>
        <a:prstGeom prst="rect">
          <a:avLst/>
        </a:prstGeom>
        <a:solidFill>
          <a:schemeClr val="accent1">
            <a:alpha val="0"/>
          </a:schemeClr>
        </a:solidFill>
      </xdr:spPr>
    </xdr:pic>
    <xdr:clientData/>
  </xdr:twoCellAnchor>
  <xdr:twoCellAnchor editAs="oneCell">
    <xdr:from>
      <xdr:col>1</xdr:col>
      <xdr:colOff>1</xdr:colOff>
      <xdr:row>3</xdr:row>
      <xdr:rowOff>0</xdr:rowOff>
    </xdr:from>
    <xdr:to>
      <xdr:col>4</xdr:col>
      <xdr:colOff>562420</xdr:colOff>
      <xdr:row>3</xdr:row>
      <xdr:rowOff>181000</xdr:rowOff>
    </xdr:to>
    <xdr:pic>
      <xdr:nvPicPr>
        <xdr:cNvPr id="15" name="Picture 14" descr="Attachment 20 - Reece Preston Hourly Rate|xlsx|C1B2D94D48C2429DAFC8EC78DA23C3FF|5|4">
          <a:hlinkClick xmlns:r="http://schemas.openxmlformats.org/officeDocument/2006/relationships" r:id="rId8" tooltip="Attachment 20 - Reece Preston Hourly Rate"/>
          <a:extLst>
            <a:ext uri="{FF2B5EF4-FFF2-40B4-BE49-F238E27FC236}">
              <a16:creationId xmlns:a16="http://schemas.microsoft.com/office/drawing/2014/main" id="{63878673-2599-314C-9086-C69DEA112BAA}"/>
            </a:ext>
          </a:extLst>
        </xdr:cNvPr>
        <xdr:cNvPicPr>
          <a:picLocks/>
        </xdr:cNvPicPr>
      </xdr:nvPicPr>
      <xdr:blipFill>
        <a:blip xmlns:r="http://schemas.openxmlformats.org/officeDocument/2006/relationships" r:embed="rId9">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924051" y="1276350"/>
          <a:ext cx="3181794" cy="181000"/>
        </a:xfrm>
        <a:prstGeom prst="rect">
          <a:avLst/>
        </a:prstGeom>
        <a:solidFill>
          <a:schemeClr val="accent1">
            <a:alpha val="0"/>
          </a:schemeClr>
        </a:solidFill>
      </xdr:spPr>
    </xdr:pic>
    <xdr:clientData/>
  </xdr:twoCellAnchor>
  <xdr:twoCellAnchor editAs="oneCell">
    <xdr:from>
      <xdr:col>17</xdr:col>
      <xdr:colOff>219078</xdr:colOff>
      <xdr:row>7</xdr:row>
      <xdr:rowOff>28575</xdr:rowOff>
    </xdr:from>
    <xdr:to>
      <xdr:col>21</xdr:col>
      <xdr:colOff>543314</xdr:colOff>
      <xdr:row>8</xdr:row>
      <xdr:rowOff>19075</xdr:rowOff>
    </xdr:to>
    <xdr:pic>
      <xdr:nvPicPr>
        <xdr:cNvPr id="17" name="Picture 16" descr="F: Salary and Overtime Overpayment||25631BDEF47E444DBD2D79F2768FC5C9|2|4">
          <a:hlinkClick xmlns:r="http://schemas.openxmlformats.org/officeDocument/2006/relationships" r:id="rId10" tooltip="F: Salary and Overtime Overpayment"/>
          <a:extLst>
            <a:ext uri="{FF2B5EF4-FFF2-40B4-BE49-F238E27FC236}">
              <a16:creationId xmlns:a16="http://schemas.microsoft.com/office/drawing/2014/main" id="{57FADD3B-5BB1-6155-2ABC-A4AD03A16EBC}"/>
            </a:ext>
          </a:extLst>
        </xdr:cNvPr>
        <xdr:cNvPicPr>
          <a:picLocks/>
        </xdr:cNvPicPr>
      </xdr:nvPicPr>
      <xdr:blipFill>
        <a:blip xmlns:r="http://schemas.openxmlformats.org/officeDocument/2006/relationships" r:embed="rId11">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3830303" y="2066925"/>
          <a:ext cx="2762636" cy="181000"/>
        </a:xfrm>
        <a:prstGeom prst="rect">
          <a:avLst/>
        </a:prstGeom>
        <a:solidFill>
          <a:schemeClr val="accent1">
            <a:alpha val="0"/>
          </a:schemeClr>
        </a:solidFill>
      </xdr:spPr>
    </xdr:pic>
    <xdr:clientData/>
  </xdr:twoCellAnchor>
</xdr:wsDr>
</file>

<file path=xl/persons/person.xml><?xml version="1.0" encoding="utf-8"?>
<personList xmlns="http://schemas.microsoft.com/office/spreadsheetml/2018/threadedcomments" xmlns:x="http://schemas.openxmlformats.org/spreadsheetml/2006/main">
  <person displayName="Gross, Carol (SAO)" id="{055BA34F-053A-4BF4-B001-539D88D105B8}" userId="S::grossc@sao.wa.gov::c3d007a5-63a8-406e-84f1-cf3cf37261e1"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1" dT="2024-03-13T16:10:43.03" personId="{055BA34F-053A-4BF4-B001-539D88D105B8}" id="{6008ACCD-4293-4AA0-A890-FE84E4AF9824}">
    <text>The subject admitted to receiving wages for hours not worked during this time period for up to 4 hours per workday for up to 74 working days totaling 296 hours between 1/3/23-4/30/23. Between 5/1/23-7/21/23, the subject admitted to receiving wages for hours not worked for up to 3 hours per workday for up to 2 days were week totaling 66 hours. 66+296 = 362.
See B.2.14</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81A05-AFD3-4114-BBDE-6A03BEBAB25B}">
  <dimension ref="A1:R29"/>
  <sheetViews>
    <sheetView tabSelected="1" workbookViewId="0">
      <selection activeCell="S4" sqref="S4"/>
    </sheetView>
  </sheetViews>
  <sheetFormatPr defaultRowHeight="15" x14ac:dyDescent="0.25"/>
  <cols>
    <col min="1" max="1" width="28.85546875" customWidth="1"/>
    <col min="2" max="2" width="12.42578125" customWidth="1"/>
    <col min="3" max="5" width="13.42578125" customWidth="1"/>
    <col min="6" max="6" width="11.7109375" customWidth="1"/>
    <col min="7" max="7" width="15" customWidth="1"/>
    <col min="8" max="8" width="15.7109375" customWidth="1"/>
    <col min="10" max="10" width="7" customWidth="1"/>
  </cols>
  <sheetData>
    <row r="1" spans="1:18" x14ac:dyDescent="0.25">
      <c r="A1" s="27" t="s">
        <v>0</v>
      </c>
      <c r="B1" t="s">
        <v>15</v>
      </c>
    </row>
    <row r="2" spans="1:18" x14ac:dyDescent="0.25">
      <c r="A2" s="27" t="s">
        <v>12</v>
      </c>
      <c r="B2" t="s">
        <v>16</v>
      </c>
    </row>
    <row r="3" spans="1:18" ht="70.5" customHeight="1" x14ac:dyDescent="0.25">
      <c r="A3" s="28" t="s">
        <v>24</v>
      </c>
      <c r="B3" s="39" t="s">
        <v>28</v>
      </c>
      <c r="C3" s="39"/>
      <c r="D3" s="39"/>
      <c r="E3" s="39"/>
      <c r="F3" s="39"/>
      <c r="G3" s="39"/>
      <c r="H3" s="39"/>
      <c r="I3" s="39"/>
      <c r="J3" s="39"/>
      <c r="K3" s="39"/>
      <c r="L3" s="39"/>
      <c r="M3" s="39"/>
      <c r="N3" s="39"/>
      <c r="O3" s="39"/>
      <c r="P3" s="39"/>
      <c r="Q3" s="39"/>
      <c r="R3" s="39"/>
    </row>
    <row r="4" spans="1:18" x14ac:dyDescent="0.25">
      <c r="A4" s="27" t="s">
        <v>22</v>
      </c>
    </row>
    <row r="5" spans="1:18" x14ac:dyDescent="0.25">
      <c r="A5" s="27" t="s">
        <v>17</v>
      </c>
    </row>
    <row r="6" spans="1:18" x14ac:dyDescent="0.25">
      <c r="A6" s="27" t="s">
        <v>18</v>
      </c>
    </row>
    <row r="7" spans="1:18" x14ac:dyDescent="0.25">
      <c r="A7" s="27" t="s">
        <v>19</v>
      </c>
    </row>
    <row r="8" spans="1:18" x14ac:dyDescent="0.25">
      <c r="A8" s="27" t="s">
        <v>1</v>
      </c>
      <c r="B8" t="s">
        <v>25</v>
      </c>
    </row>
    <row r="10" spans="1:18" x14ac:dyDescent="0.25">
      <c r="K10" s="27" t="s">
        <v>23</v>
      </c>
    </row>
    <row r="11" spans="1:18" ht="60" x14ac:dyDescent="0.25">
      <c r="A11" s="29" t="s">
        <v>21</v>
      </c>
      <c r="B11" s="29" t="s">
        <v>9</v>
      </c>
      <c r="C11" s="29" t="s">
        <v>10</v>
      </c>
      <c r="D11" s="37" t="s">
        <v>26</v>
      </c>
      <c r="E11" s="37" t="s">
        <v>27</v>
      </c>
      <c r="F11" s="30" t="s">
        <v>13</v>
      </c>
      <c r="G11" s="29" t="s">
        <v>14</v>
      </c>
      <c r="H11" s="29" t="s">
        <v>11</v>
      </c>
      <c r="I11" s="31" t="s">
        <v>20</v>
      </c>
    </row>
    <row r="12" spans="1:18" x14ac:dyDescent="0.25">
      <c r="A12" s="3">
        <v>80</v>
      </c>
      <c r="B12" s="4">
        <v>28.381250000000001</v>
      </c>
      <c r="C12" s="14">
        <v>36</v>
      </c>
      <c r="D12" s="32">
        <f>9*4</f>
        <v>36</v>
      </c>
      <c r="E12" s="32">
        <f>C12-D12</f>
        <v>0</v>
      </c>
      <c r="F12" s="14">
        <v>9</v>
      </c>
      <c r="G12" s="14">
        <f>(B12*F12)*1.5</f>
        <v>383.14687500000002</v>
      </c>
      <c r="H12" s="4">
        <f>(B12*C12)+G12</f>
        <v>1404.871875</v>
      </c>
      <c r="I12" s="11" t="s">
        <v>7</v>
      </c>
      <c r="J12" s="13"/>
    </row>
    <row r="13" spans="1:18" x14ac:dyDescent="0.25">
      <c r="A13" s="5">
        <v>96</v>
      </c>
      <c r="B13" s="6">
        <v>23.651041666666668</v>
      </c>
      <c r="C13" s="15">
        <v>40</v>
      </c>
      <c r="D13" s="33">
        <f>(11*4)-4</f>
        <v>40</v>
      </c>
      <c r="E13" s="32">
        <f t="shared" ref="E13:E28" si="0">C13-D13</f>
        <v>0</v>
      </c>
      <c r="F13" s="15">
        <v>0</v>
      </c>
      <c r="G13" s="15">
        <v>0</v>
      </c>
      <c r="H13" s="6">
        <f>B13*C13</f>
        <v>946.04166666666674</v>
      </c>
      <c r="I13" s="12"/>
      <c r="J13" s="19"/>
    </row>
    <row r="14" spans="1:18" x14ac:dyDescent="0.25">
      <c r="A14" s="3">
        <v>88</v>
      </c>
      <c r="B14" s="4">
        <v>25.801136363636363</v>
      </c>
      <c r="C14" s="14">
        <v>44</v>
      </c>
      <c r="D14" s="32">
        <f>11*4</f>
        <v>44</v>
      </c>
      <c r="E14" s="32">
        <f t="shared" si="0"/>
        <v>0</v>
      </c>
      <c r="F14" s="14">
        <v>0</v>
      </c>
      <c r="G14" s="14">
        <v>0</v>
      </c>
      <c r="H14" s="4">
        <f>B14*C14</f>
        <v>1135.25</v>
      </c>
      <c r="I14" s="11" t="s">
        <v>8</v>
      </c>
      <c r="J14" s="19"/>
    </row>
    <row r="15" spans="1:18" x14ac:dyDescent="0.25">
      <c r="A15" s="5">
        <v>72</v>
      </c>
      <c r="B15" s="6">
        <v>31.534722222222221</v>
      </c>
      <c r="C15" s="15">
        <v>20</v>
      </c>
      <c r="D15" s="33">
        <f>(8*4)-12</f>
        <v>20</v>
      </c>
      <c r="E15" s="32">
        <f t="shared" si="0"/>
        <v>0</v>
      </c>
      <c r="F15" s="15">
        <v>0</v>
      </c>
      <c r="G15" s="15">
        <v>0</v>
      </c>
      <c r="H15" s="6">
        <f>B15*C15</f>
        <v>630.69444444444446</v>
      </c>
      <c r="I15" s="12"/>
      <c r="J15" s="19"/>
    </row>
    <row r="16" spans="1:18" x14ac:dyDescent="0.25">
      <c r="A16" s="3">
        <v>88</v>
      </c>
      <c r="B16" s="4">
        <v>25.801136363636363</v>
      </c>
      <c r="C16" s="14">
        <v>40</v>
      </c>
      <c r="D16" s="34">
        <f>(10*4)</f>
        <v>40</v>
      </c>
      <c r="E16" s="32">
        <f t="shared" si="0"/>
        <v>0</v>
      </c>
      <c r="F16" s="18">
        <v>3.5</v>
      </c>
      <c r="G16" s="18">
        <f>(B16*F16)*1.5</f>
        <v>135.45596590909091</v>
      </c>
      <c r="H16" s="2">
        <f>(B16*C16)+G16</f>
        <v>1167.5014204545455</v>
      </c>
      <c r="I16" s="11" t="s">
        <v>5</v>
      </c>
      <c r="J16" s="19"/>
    </row>
    <row r="17" spans="1:10" x14ac:dyDescent="0.25">
      <c r="A17" s="5">
        <v>96</v>
      </c>
      <c r="B17" s="6">
        <v>23.651041666666668</v>
      </c>
      <c r="C17" s="15">
        <v>48</v>
      </c>
      <c r="D17" s="33">
        <f>12*4</f>
        <v>48</v>
      </c>
      <c r="E17" s="32">
        <f t="shared" si="0"/>
        <v>0</v>
      </c>
      <c r="F17" s="15">
        <v>3</v>
      </c>
      <c r="G17" s="18">
        <f>(B17*F17)*1.5</f>
        <v>106.4296875</v>
      </c>
      <c r="H17" s="2">
        <f>(B17*C17)+G17</f>
        <v>1241.6796875</v>
      </c>
      <c r="I17" s="12"/>
      <c r="J17" s="19"/>
    </row>
    <row r="18" spans="1:10" x14ac:dyDescent="0.25">
      <c r="A18" s="3">
        <v>80</v>
      </c>
      <c r="B18" s="4">
        <v>28.381250000000001</v>
      </c>
      <c r="C18" s="14">
        <v>40</v>
      </c>
      <c r="D18" s="32">
        <f>10*4</f>
        <v>40</v>
      </c>
      <c r="E18" s="32">
        <f t="shared" si="0"/>
        <v>0</v>
      </c>
      <c r="F18" s="14">
        <v>0</v>
      </c>
      <c r="G18" s="14">
        <v>0</v>
      </c>
      <c r="H18" s="4">
        <f t="shared" ref="H18:H25" si="1">B18*C18</f>
        <v>1135.25</v>
      </c>
      <c r="I18" s="11" t="s">
        <v>4</v>
      </c>
      <c r="J18" s="19"/>
    </row>
    <row r="19" spans="1:10" x14ac:dyDescent="0.25">
      <c r="A19" s="5">
        <v>80</v>
      </c>
      <c r="B19" s="6">
        <v>29.1</v>
      </c>
      <c r="C19" s="15">
        <v>28</v>
      </c>
      <c r="D19" s="33">
        <f>(10*4)-12</f>
        <v>28</v>
      </c>
      <c r="E19" s="32">
        <f t="shared" si="0"/>
        <v>0</v>
      </c>
      <c r="F19" s="15">
        <v>0</v>
      </c>
      <c r="G19" s="15">
        <v>0</v>
      </c>
      <c r="H19" s="6">
        <f t="shared" si="1"/>
        <v>814.80000000000007</v>
      </c>
      <c r="I19" s="12"/>
      <c r="J19" s="19"/>
    </row>
    <row r="20" spans="1:10" x14ac:dyDescent="0.25">
      <c r="A20" s="3">
        <v>88</v>
      </c>
      <c r="B20" s="4">
        <v>26.454545454545453</v>
      </c>
      <c r="C20" s="16">
        <v>12</v>
      </c>
      <c r="D20" s="32">
        <f>3*2*2</f>
        <v>12</v>
      </c>
      <c r="E20" s="32">
        <f t="shared" si="0"/>
        <v>0</v>
      </c>
      <c r="F20" s="16">
        <v>0</v>
      </c>
      <c r="G20" s="16">
        <v>0</v>
      </c>
      <c r="H20" s="4">
        <f t="shared" si="1"/>
        <v>317.45454545454544</v>
      </c>
      <c r="I20" s="11" t="s">
        <v>3</v>
      </c>
      <c r="J20" s="19"/>
    </row>
    <row r="21" spans="1:10" x14ac:dyDescent="0.25">
      <c r="A21" s="5">
        <v>96</v>
      </c>
      <c r="B21" s="6">
        <v>24.25</v>
      </c>
      <c r="C21" s="17">
        <v>12</v>
      </c>
      <c r="D21" s="34">
        <f>3*2*2</f>
        <v>12</v>
      </c>
      <c r="E21" s="32">
        <f t="shared" si="0"/>
        <v>0</v>
      </c>
      <c r="F21" s="17">
        <v>0</v>
      </c>
      <c r="G21" s="17">
        <v>0</v>
      </c>
      <c r="H21" s="6">
        <f t="shared" si="1"/>
        <v>291</v>
      </c>
      <c r="I21" s="12"/>
      <c r="J21" s="19"/>
    </row>
    <row r="22" spans="1:10" x14ac:dyDescent="0.25">
      <c r="A22" s="3">
        <v>88</v>
      </c>
      <c r="B22" s="4">
        <v>26.454545454545453</v>
      </c>
      <c r="C22" s="16">
        <v>15</v>
      </c>
      <c r="D22" s="32">
        <f>3*2.5*2</f>
        <v>15</v>
      </c>
      <c r="E22" s="32">
        <f t="shared" si="0"/>
        <v>0</v>
      </c>
      <c r="F22" s="16">
        <v>0</v>
      </c>
      <c r="G22" s="16">
        <v>0</v>
      </c>
      <c r="H22" s="4">
        <f t="shared" si="1"/>
        <v>396.81818181818181</v>
      </c>
      <c r="I22" s="11" t="s">
        <v>2</v>
      </c>
      <c r="J22" s="19"/>
    </row>
    <row r="23" spans="1:10" x14ac:dyDescent="0.25">
      <c r="A23" s="5">
        <v>88</v>
      </c>
      <c r="B23" s="8">
        <v>26.454545454545453</v>
      </c>
      <c r="C23" s="17">
        <v>15</v>
      </c>
      <c r="D23" s="33">
        <f>3*2.5*2</f>
        <v>15</v>
      </c>
      <c r="E23" s="32">
        <f t="shared" si="0"/>
        <v>0</v>
      </c>
      <c r="F23" s="17">
        <v>0</v>
      </c>
      <c r="G23" s="17">
        <v>0</v>
      </c>
      <c r="H23" s="8">
        <f t="shared" si="1"/>
        <v>396.81818181818181</v>
      </c>
      <c r="I23" s="12"/>
      <c r="J23" s="19"/>
    </row>
    <row r="24" spans="1:10" x14ac:dyDescent="0.25">
      <c r="A24" s="9">
        <v>80</v>
      </c>
      <c r="B24" s="7">
        <v>30.65</v>
      </c>
      <c r="C24" s="16">
        <v>6</v>
      </c>
      <c r="D24" s="32">
        <f>(3*2*2)-6</f>
        <v>6</v>
      </c>
      <c r="E24" s="32">
        <f t="shared" si="0"/>
        <v>0</v>
      </c>
      <c r="F24" s="16">
        <v>0</v>
      </c>
      <c r="G24" s="16">
        <v>0</v>
      </c>
      <c r="H24" s="7">
        <f t="shared" si="1"/>
        <v>183.89999999999998</v>
      </c>
      <c r="I24" s="11" t="s">
        <v>6</v>
      </c>
      <c r="J24" s="19"/>
    </row>
    <row r="25" spans="1:10" x14ac:dyDescent="0.25">
      <c r="A25" s="10">
        <v>40</v>
      </c>
      <c r="B25" s="8">
        <v>27.863636363636363</v>
      </c>
      <c r="C25" s="17">
        <v>6</v>
      </c>
      <c r="D25" s="33">
        <f>(3*2*2)-6</f>
        <v>6</v>
      </c>
      <c r="E25" s="32">
        <f t="shared" si="0"/>
        <v>0</v>
      </c>
      <c r="F25" s="17">
        <v>0</v>
      </c>
      <c r="G25" s="17">
        <v>0</v>
      </c>
      <c r="H25" s="8">
        <f t="shared" si="1"/>
        <v>167.18181818181819</v>
      </c>
      <c r="I25" s="12"/>
      <c r="J25" s="19"/>
    </row>
    <row r="26" spans="1:10" ht="15.75" thickBot="1" x14ac:dyDescent="0.3">
      <c r="A26" s="23"/>
      <c r="B26" s="1"/>
      <c r="C26" s="24">
        <f>SUM(C12:C19)</f>
        <v>296</v>
      </c>
      <c r="D26" s="35">
        <f>SUM(D12:D19)</f>
        <v>296</v>
      </c>
      <c r="E26" s="32">
        <f t="shared" si="0"/>
        <v>0</v>
      </c>
      <c r="F26" s="1"/>
      <c r="G26" s="1"/>
      <c r="H26" s="20">
        <f>SUM(H12:H25)</f>
        <v>10229.261821338383</v>
      </c>
      <c r="I26" s="1"/>
      <c r="J26" s="19"/>
    </row>
    <row r="27" spans="1:10" ht="15.75" thickTop="1" x14ac:dyDescent="0.25">
      <c r="C27" s="25">
        <f>SUM(C20:C25)</f>
        <v>66</v>
      </c>
      <c r="D27" s="36">
        <f>SUM(D20:D25)</f>
        <v>66</v>
      </c>
      <c r="E27" s="32">
        <f t="shared" si="0"/>
        <v>0</v>
      </c>
    </row>
    <row r="28" spans="1:10" ht="15.75" thickBot="1" x14ac:dyDescent="0.3">
      <c r="A28" s="22"/>
      <c r="B28" s="21"/>
      <c r="C28" s="26">
        <f>SUM(C26:C27)</f>
        <v>362</v>
      </c>
      <c r="D28" s="38">
        <f>D26+D27</f>
        <v>362</v>
      </c>
      <c r="E28" s="32">
        <f t="shared" si="0"/>
        <v>0</v>
      </c>
    </row>
    <row r="29" spans="1:10" ht="15.75" thickTop="1" x14ac:dyDescent="0.25"/>
  </sheetData>
  <mergeCells count="1">
    <mergeCell ref="B3:R3"/>
  </mergeCells>
  <pageMargins left="0.7" right="0.7" top="0.75" bottom="0.75" header="0.3" footer="0.3"/>
  <pageSetup orientation="portrait" horizontalDpi="1200" verticalDpi="12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5</vt:i4>
      </vt:variant>
    </vt:vector>
  </HeadingPairs>
  <TitlesOfParts>
    <vt:vector size="6" baseType="lpstr">
      <vt:lpstr>Final Overpayment Recalc</vt:lpstr>
      <vt:lpstr>TMB1048207805</vt:lpstr>
      <vt:lpstr>TMB206147670</vt:lpstr>
      <vt:lpstr>TMB739668163</vt:lpstr>
      <vt:lpstr>TMB743011035</vt:lpstr>
      <vt:lpstr>TMP1660836389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Simonson, Erik (SAO)</dc:creator>
  <cp:lastModifiedBy>Thompson, Angelique (SAO)</cp:lastModifiedBy>
  <dcterms:created xsi:type="dcterms:W3CDTF">2023-12-08T21:32:37Z</dcterms:created>
  <dcterms:modified xsi:type="dcterms:W3CDTF">2024-03-22T18:32:54Z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