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ossc\appdata\local\temp\tm_temp\TM_7\"/>
    </mc:Choice>
  </mc:AlternateContent>
  <xr:revisionPtr revIDLastSave="0" documentId="13_ncr:1_{1F966390-C318-4994-BC6F-2185DE01FBCB}" xr6:coauthVersionLast="47" xr6:coauthVersionMax="47" xr10:uidLastSave="{00000000-0000-0000-0000-000000000000}"/>
  <bookViews>
    <workbookView xWindow="-28920" yWindow="-120" windowWidth="29040" windowHeight="15840" xr2:uid="{9DCECEA9-93F0-4ABA-BFF2-4670E49CC4D8}"/>
  </bookViews>
  <sheets>
    <sheet name="LWOP Estimate" sheetId="1" r:id="rId1"/>
  </sheets>
  <definedNames>
    <definedName name="TMB1314607038">'LWOP Estimate'!$F$11</definedName>
    <definedName name="TMB1914043046">'LWOP Estimate'!$H$19</definedName>
    <definedName name="TMB281596051">'LWOP Estimate'!$L$7</definedName>
    <definedName name="TMB307438088">'LWOP Estimate'!$G$5</definedName>
    <definedName name="TMB400865971">'LWOP Estimate'!$F$21</definedName>
    <definedName name="TMB68363722">'LWOP Estimate'!$D$36</definedName>
  </definedNames>
  <calcPr calcId="191029" iterateCount="32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L26" i="1" l="1"/>
  <c r="L25" i="1"/>
  <c r="L21" i="1"/>
  <c r="J26" i="1"/>
  <c r="J25" i="1"/>
  <c r="J21" i="1"/>
  <c r="K26" i="1"/>
  <c r="K25" i="1"/>
  <c r="K21" i="1"/>
  <c r="F34" i="1"/>
  <c r="G34" i="1" s="1"/>
  <c r="H34" i="1" s="1"/>
  <c r="E25" i="1"/>
  <c r="F25" i="1" s="1"/>
  <c r="G25" i="1" s="1"/>
  <c r="E26" i="1"/>
  <c r="F26" i="1" s="1"/>
  <c r="G26" i="1" s="1"/>
  <c r="E27" i="1"/>
  <c r="F27" i="1" s="1"/>
  <c r="G27" i="1" s="1"/>
  <c r="H27" i="1" s="1"/>
  <c r="E28" i="1"/>
  <c r="F28" i="1" s="1"/>
  <c r="G28" i="1" s="1"/>
  <c r="H28" i="1" s="1"/>
  <c r="E29" i="1"/>
  <c r="F29" i="1" s="1"/>
  <c r="G29" i="1" s="1"/>
  <c r="H29" i="1" s="1"/>
  <c r="E30" i="1"/>
  <c r="F30" i="1" s="1"/>
  <c r="G30" i="1" s="1"/>
  <c r="H30" i="1" s="1"/>
  <c r="E31" i="1"/>
  <c r="F31" i="1" s="1"/>
  <c r="G31" i="1" s="1"/>
  <c r="H31" i="1" s="1"/>
  <c r="E32" i="1"/>
  <c r="F32" i="1" s="1"/>
  <c r="G32" i="1" s="1"/>
  <c r="H32" i="1" s="1"/>
  <c r="E33" i="1"/>
  <c r="F33" i="1" s="1"/>
  <c r="G33" i="1" s="1"/>
  <c r="H33" i="1" s="1"/>
  <c r="E24" i="1"/>
  <c r="F24" i="1" s="1"/>
  <c r="G24" i="1" s="1"/>
  <c r="H24" i="1" s="1"/>
  <c r="E23" i="1"/>
  <c r="F23" i="1" s="1"/>
  <c r="G23" i="1" s="1"/>
  <c r="H23" i="1" s="1"/>
  <c r="F22" i="1"/>
  <c r="G22" i="1" s="1"/>
  <c r="H22" i="1" s="1"/>
  <c r="E21" i="1"/>
  <c r="F21" i="1" s="1"/>
  <c r="G21" i="1" s="1"/>
  <c r="J35" i="1" l="1"/>
  <c r="K35" i="1"/>
  <c r="J36" i="1" s="1"/>
  <c r="H26" i="1"/>
  <c r="M26" i="1"/>
  <c r="N26" i="1" s="1"/>
  <c r="H21" i="1"/>
  <c r="M21" i="1"/>
  <c r="N21" i="1" s="1"/>
  <c r="H25" i="1"/>
  <c r="M25" i="1"/>
  <c r="N25" i="1" s="1"/>
  <c r="E35" i="1"/>
  <c r="H35" i="1" l="1"/>
</calcChain>
</file>

<file path=xl/sharedStrings.xml><?xml version="1.0" encoding="utf-8"?>
<sst xmlns="http://schemas.openxmlformats.org/spreadsheetml/2006/main" count="32" uniqueCount="32">
  <si>
    <t>REECE PRESTON D</t>
  </si>
  <si>
    <t>362 hours of leave</t>
  </si>
  <si>
    <t>M-F entire time</t>
  </si>
  <si>
    <t>OT recacls</t>
  </si>
  <si>
    <t>1/14/23 - 9.0 hours</t>
  </si>
  <si>
    <t>3/10/23 - 3.5 hours</t>
  </si>
  <si>
    <t>3/17/23 - 3.0 hours</t>
  </si>
  <si>
    <t>Begin</t>
  </si>
  <si>
    <t>End</t>
  </si>
  <si>
    <t>Hours Avail</t>
  </si>
  <si>
    <t>Salary</t>
  </si>
  <si>
    <t>Gross Pay</t>
  </si>
  <si>
    <t>1/2/2023 - 7/21/2023 = 1152.0 hours available to work</t>
  </si>
  <si>
    <t>Overpaid Salary</t>
  </si>
  <si>
    <t>OT Hours</t>
  </si>
  <si>
    <t>Old OT 0.5</t>
  </si>
  <si>
    <t>New OT 0.5</t>
  </si>
  <si>
    <t>Old OT ST</t>
  </si>
  <si>
    <t>New OT ST</t>
  </si>
  <si>
    <t>OT Diff</t>
  </si>
  <si>
    <t>Hours Wrkd
and/or Pd Lv</t>
  </si>
  <si>
    <r>
      <t>362/1152 = 31.4236</t>
    </r>
    <r>
      <rPr>
        <b/>
        <strike/>
        <sz val="11"/>
        <color theme="1"/>
        <rFont val="Calibri"/>
        <family val="2"/>
        <scheme val="minor"/>
      </rPr>
      <t>%</t>
    </r>
    <r>
      <rPr>
        <b/>
        <sz val="11"/>
        <color theme="1"/>
        <rFont val="Calibri"/>
        <family val="2"/>
        <scheme val="minor"/>
      </rPr>
      <t xml:space="preserve"> in LWOP status</t>
    </r>
  </si>
  <si>
    <t>LWOP hours
31.4236% of Avail</t>
  </si>
  <si>
    <t>Source:</t>
  </si>
  <si>
    <t>DoC Payroll via Michelle Walker</t>
  </si>
  <si>
    <t>P/C:</t>
  </si>
  <si>
    <t>Key Info:</t>
  </si>
  <si>
    <t xml:space="preserve">DoC recalculated the subject's hourly pay rate per pay period and determined that 31.4236% of the salary paid was due to overpayment. </t>
  </si>
  <si>
    <r>
      <t xml:space="preserve">We tied out the "hours available" column to the subject's timecards [                        ] to confirm that the time used in calculations agrees to the employee's records, with </t>
    </r>
    <r>
      <rPr>
        <b/>
        <sz val="11"/>
        <color rgb="FF0070C0"/>
        <rFont val="Calibri"/>
        <family val="2"/>
        <scheme val="minor"/>
      </rPr>
      <t>no exceptions noted.</t>
    </r>
    <r>
      <rPr>
        <sz val="11"/>
        <color rgb="FF0070C0"/>
        <rFont val="Calibri"/>
        <family val="2"/>
        <scheme val="minor"/>
      </rPr>
      <t xml:space="preserve"> </t>
    </r>
  </si>
  <si>
    <t xml:space="preserve">To document DOC's secondary analysis and estimation of what was the wage loss based off of the subject's admitted time not worked. </t>
  </si>
  <si>
    <t xml:space="preserve">The subject agreed that he did not work 362 hours during the period with 1152 available hours. To come up with a more refined estimate of LWOP hours, DoC determined he should have reported 31.4236% of his time as LWOP. </t>
  </si>
  <si>
    <t>CHART BELOW WAS PREPARED BY THE CLIENT AND WAS A SECONDARY ESTIMATE PROVIDED TO SAO DURING OUR INVESTIGATION REVIEW. SEE [                           ] FOR FINAL DoC ANALYSIS AND CONCLUSIONS ON LWOP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</si>
</sst>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;@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wrapText="1"/>
    </xf>
    <xf numFmtId="164" fontId="0" fillId="0" borderId="1" xfId="0" applyNumberFormat="1" applyBorder="1"/>
    <xf numFmtId="4" fontId="0" fillId="0" borderId="1" xfId="0" applyNumberFormat="1" applyBorder="1"/>
    <xf numFmtId="165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0" xfId="0" applyFont="1"/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164" fontId="0" fillId="0" borderId="7" xfId="0" applyNumberFormat="1" applyBorder="1"/>
    <xf numFmtId="164" fontId="0" fillId="0" borderId="5" xfId="0" applyNumberFormat="1" applyBorder="1"/>
    <xf numFmtId="165" fontId="0" fillId="0" borderId="0" xfId="0" applyNumberFormat="1"/>
    <xf numFmtId="4" fontId="0" fillId="0" borderId="0" xfId="0" applyNumberFormat="1"/>
    <xf numFmtId="164" fontId="0" fillId="0" borderId="8" xfId="0" applyNumberFormat="1" applyBorder="1"/>
    <xf numFmtId="164" fontId="0" fillId="0" borderId="9" xfId="0" applyNumberFormat="1" applyBorder="1"/>
    <xf numFmtId="0" fontId="0" fillId="0" borderId="9" xfId="0" applyBorder="1"/>
    <xf numFmtId="0" fontId="0" fillId="0" borderId="10" xfId="0" applyBorder="1"/>
    <xf numFmtId="0" fontId="4" fillId="0" borderId="0" xfId="0" applyFont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tmlink://CB99B23621AB4E2280D8A15C55B0E361/6668F38FA72444F39C999313CB620116/" TargetMode="External"/><Relationship Id="rId2" Type="http://schemas.openxmlformats.org/officeDocument/2006/relationships/image" Target="../media/image1.png"/><Relationship Id="rId1" Type="http://schemas.openxmlformats.org/officeDocument/2006/relationships/hyperlink" Target="tmlink://06103F0BE20040C9B6D8D0994E9092CA/6668F38FA72444F39C999313CB620116/" TargetMode="External"/><Relationship Id="rId6" Type="http://schemas.openxmlformats.org/officeDocument/2006/relationships/image" Target="../media/image3.png"/><Relationship Id="rId5" Type="http://schemas.openxmlformats.org/officeDocument/2006/relationships/hyperlink" Target="tmlink://B63759BDA6354C0C808699043D97FF0E/6668F38FA72444F39C999313CB620116/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</xdr:colOff>
      <xdr:row>35</xdr:row>
      <xdr:rowOff>0</xdr:rowOff>
    </xdr:from>
    <xdr:to>
      <xdr:col>4</xdr:col>
      <xdr:colOff>9645</xdr:colOff>
      <xdr:row>35</xdr:row>
      <xdr:rowOff>181000</xdr:rowOff>
    </xdr:to>
    <xdr:pic>
      <xdr:nvPicPr>
        <xdr:cNvPr id="4" name="Picture 3" descr="Source||06103F0BE20040C9B6D8D0994E9092CA|6|4">
          <a:hlinkClick xmlns:r="http://schemas.openxmlformats.org/officeDocument/2006/relationships" r:id="rId1" tooltip="Source"/>
          <a:extLst>
            <a:ext uri="{FF2B5EF4-FFF2-40B4-BE49-F238E27FC236}">
              <a16:creationId xmlns:a16="http://schemas.microsoft.com/office/drawing/2014/main" id="{51C09E9F-7D7E-D35F-3E53-72044FB049C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6954" y="7181850"/>
          <a:ext cx="828791" cy="181000"/>
        </a:xfrm>
        <a:prstGeom prst="rect">
          <a:avLst/>
        </a:prstGeom>
        <a:solidFill>
          <a:schemeClr val="accent1">
            <a:alpha val="0"/>
          </a:schemeClr>
        </a:solidFill>
      </xdr:spPr>
    </xdr:pic>
    <xdr:clientData/>
  </xdr:twoCellAnchor>
  <xdr:twoCellAnchor editAs="oneCell">
    <xdr:from>
      <xdr:col>5</xdr:col>
      <xdr:colOff>800101</xdr:colOff>
      <xdr:row>4</xdr:row>
      <xdr:rowOff>19050</xdr:rowOff>
    </xdr:from>
    <xdr:to>
      <xdr:col>6</xdr:col>
      <xdr:colOff>504926</xdr:colOff>
      <xdr:row>5</xdr:row>
      <xdr:rowOff>9550</xdr:rowOff>
    </xdr:to>
    <xdr:pic>
      <xdr:nvPicPr>
        <xdr:cNvPr id="6" name="Picture 5" descr="B.2.5|xlsx|CB99B23621AB4E2280D8A15C55B0E361|5|4">
          <a:hlinkClick xmlns:r="http://schemas.openxmlformats.org/officeDocument/2006/relationships" r:id="rId3" tooltip="B.2.5"/>
          <a:extLst>
            <a:ext uri="{FF2B5EF4-FFF2-40B4-BE49-F238E27FC236}">
              <a16:creationId xmlns:a16="http://schemas.microsoft.com/office/drawing/2014/main" id="{B200FBAA-BB7C-C89F-4E4A-FCC2D0D9870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9651" y="971550"/>
          <a:ext cx="714475" cy="181000"/>
        </a:xfrm>
        <a:prstGeom prst="rect">
          <a:avLst/>
        </a:prstGeom>
        <a:solidFill>
          <a:schemeClr val="accent1">
            <a:alpha val="0"/>
          </a:schemeClr>
        </a:solidFill>
      </xdr:spPr>
    </xdr:pic>
    <xdr:clientData/>
  </xdr:twoCellAnchor>
  <xdr:twoCellAnchor editAs="oneCell">
    <xdr:from>
      <xdr:col>10</xdr:col>
      <xdr:colOff>38101</xdr:colOff>
      <xdr:row>5</xdr:row>
      <xdr:rowOff>180975</xdr:rowOff>
    </xdr:from>
    <xdr:to>
      <xdr:col>11</xdr:col>
      <xdr:colOff>47736</xdr:colOff>
      <xdr:row>6</xdr:row>
      <xdr:rowOff>171475</xdr:rowOff>
    </xdr:to>
    <xdr:pic>
      <xdr:nvPicPr>
        <xdr:cNvPr id="3" name="Picture 2" descr="B.2.12|xlsx|B63759BDA6354C0C808699043D97FF0E|5|5">
          <a:hlinkClick xmlns:r="http://schemas.openxmlformats.org/officeDocument/2006/relationships" r:id="rId5" tooltip="B.2.12"/>
          <a:extLst>
            <a:ext uri="{FF2B5EF4-FFF2-40B4-BE49-F238E27FC236}">
              <a16:creationId xmlns:a16="http://schemas.microsoft.com/office/drawing/2014/main" id="{5A20DD5F-340D-3684-74E1-1BA1DFA5BA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5826" y="1133475"/>
          <a:ext cx="790685" cy="181000"/>
        </a:xfrm>
        <a:prstGeom prst="rect">
          <a:avLst/>
        </a:prstGeom>
        <a:solidFill>
          <a:schemeClr val="accent1">
            <a:alpha val="0"/>
          </a:scheme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B5A32-F1CC-4F7A-9E3C-5CB7A3407B54}">
  <dimension ref="A1:P58"/>
  <sheetViews>
    <sheetView tabSelected="1" workbookViewId="0">
      <selection activeCell="R8" sqref="R8"/>
    </sheetView>
  </sheetViews>
  <sheetFormatPr defaultRowHeight="15" x14ac:dyDescent="0.25"/>
  <cols>
    <col min="1" max="2" width="11.140625" customWidth="1"/>
    <col min="3" max="3" width="11.7109375" customWidth="1"/>
    <col min="4" max="4" width="12.28515625" customWidth="1"/>
    <col min="5" max="5" width="14" customWidth="1"/>
    <col min="6" max="6" width="15.140625" customWidth="1"/>
    <col min="7" max="7" width="13.140625" customWidth="1"/>
    <col min="8" max="8" width="15" customWidth="1"/>
    <col min="9" max="14" width="11.7109375" customWidth="1"/>
  </cols>
  <sheetData>
    <row r="1" spans="1:16" x14ac:dyDescent="0.25">
      <c r="A1" s="25" t="s">
        <v>25</v>
      </c>
      <c r="B1" s="8" t="s">
        <v>29</v>
      </c>
    </row>
    <row r="2" spans="1:16" x14ac:dyDescent="0.25">
      <c r="A2" s="25" t="s">
        <v>23</v>
      </c>
      <c r="B2" s="8" t="s">
        <v>24</v>
      </c>
    </row>
    <row r="3" spans="1:16" x14ac:dyDescent="0.25">
      <c r="A3" s="25" t="s">
        <v>26</v>
      </c>
      <c r="B3" s="8" t="s">
        <v>30</v>
      </c>
    </row>
    <row r="4" spans="1:16" x14ac:dyDescent="0.25">
      <c r="A4" s="8"/>
      <c r="B4" s="8" t="s">
        <v>27</v>
      </c>
    </row>
    <row r="5" spans="1:16" x14ac:dyDescent="0.25">
      <c r="A5" s="8"/>
      <c r="B5" s="8" t="s">
        <v>28</v>
      </c>
    </row>
    <row r="6" spans="1:16" x14ac:dyDescent="0.25">
      <c r="A6" s="8"/>
      <c r="B6" s="8"/>
    </row>
    <row r="7" spans="1:16" ht="14.25" customHeight="1" thickBot="1" x14ac:dyDescent="0.3">
      <c r="A7" s="25" t="s">
        <v>31</v>
      </c>
    </row>
    <row r="8" spans="1:16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1"/>
    </row>
    <row r="9" spans="1:16" x14ac:dyDescent="0.25">
      <c r="A9" s="12">
        <v>20125049</v>
      </c>
      <c r="B9" t="s">
        <v>0</v>
      </c>
      <c r="P9" s="13"/>
    </row>
    <row r="10" spans="1:16" x14ac:dyDescent="0.25">
      <c r="A10" s="12"/>
      <c r="P10" s="13"/>
    </row>
    <row r="11" spans="1:16" x14ac:dyDescent="0.25">
      <c r="A11" s="12" t="s">
        <v>12</v>
      </c>
      <c r="F11" s="14" t="s">
        <v>21</v>
      </c>
      <c r="P11" s="13"/>
    </row>
    <row r="12" spans="1:16" x14ac:dyDescent="0.25">
      <c r="A12" s="12"/>
      <c r="P12" s="13"/>
    </row>
    <row r="13" spans="1:16" x14ac:dyDescent="0.25">
      <c r="A13" s="12" t="s">
        <v>1</v>
      </c>
      <c r="P13" s="13"/>
    </row>
    <row r="14" spans="1:16" x14ac:dyDescent="0.25">
      <c r="A14" s="12"/>
      <c r="P14" s="13"/>
    </row>
    <row r="15" spans="1:16" x14ac:dyDescent="0.25">
      <c r="A15" s="12" t="s">
        <v>2</v>
      </c>
      <c r="P15" s="13"/>
    </row>
    <row r="16" spans="1:16" x14ac:dyDescent="0.25">
      <c r="A16" s="12"/>
      <c r="P16" s="13"/>
    </row>
    <row r="17" spans="1:16" x14ac:dyDescent="0.25">
      <c r="A17" s="12" t="s">
        <v>3</v>
      </c>
      <c r="C17" t="s">
        <v>4</v>
      </c>
      <c r="E17" t="s">
        <v>5</v>
      </c>
      <c r="G17" t="s">
        <v>6</v>
      </c>
      <c r="P17" s="13"/>
    </row>
    <row r="18" spans="1:16" x14ac:dyDescent="0.25">
      <c r="A18" s="12"/>
      <c r="P18" s="13"/>
    </row>
    <row r="19" spans="1:16" x14ac:dyDescent="0.25">
      <c r="A19" s="26"/>
      <c r="B19" s="27"/>
      <c r="P19" s="13"/>
    </row>
    <row r="20" spans="1:16" s="2" customFormat="1" ht="41.45" customHeight="1" x14ac:dyDescent="0.25">
      <c r="A20" s="15" t="s">
        <v>7</v>
      </c>
      <c r="B20" s="7" t="s">
        <v>8</v>
      </c>
      <c r="C20" s="7" t="s">
        <v>10</v>
      </c>
      <c r="D20" s="7" t="s">
        <v>9</v>
      </c>
      <c r="E20" s="7" t="s">
        <v>22</v>
      </c>
      <c r="F20" s="7" t="s">
        <v>20</v>
      </c>
      <c r="G20" s="7" t="s">
        <v>11</v>
      </c>
      <c r="H20" s="7" t="s">
        <v>13</v>
      </c>
      <c r="I20" s="7" t="s">
        <v>14</v>
      </c>
      <c r="J20" s="7" t="s">
        <v>17</v>
      </c>
      <c r="K20" s="7" t="s">
        <v>15</v>
      </c>
      <c r="L20" s="7" t="s">
        <v>18</v>
      </c>
      <c r="M20" s="7" t="s">
        <v>16</v>
      </c>
      <c r="N20" s="7" t="s">
        <v>19</v>
      </c>
      <c r="P20" s="16"/>
    </row>
    <row r="21" spans="1:16" x14ac:dyDescent="0.25">
      <c r="A21" s="17">
        <v>44927</v>
      </c>
      <c r="B21" s="3">
        <v>44941</v>
      </c>
      <c r="C21" s="4">
        <v>2270.5</v>
      </c>
      <c r="D21" s="5">
        <v>80</v>
      </c>
      <c r="E21" s="5">
        <f>ROUND(72*31.4236%,1)</f>
        <v>22.6</v>
      </c>
      <c r="F21" s="5">
        <f>D21-E21</f>
        <v>57.4</v>
      </c>
      <c r="G21" s="4">
        <f>ROUND((C21/D21)*F21,2)</f>
        <v>1629.08</v>
      </c>
      <c r="H21" s="4">
        <f>G21-C21</f>
        <v>-641.42000000000007</v>
      </c>
      <c r="I21" s="5">
        <v>9</v>
      </c>
      <c r="J21" s="4">
        <f>ROUND(($C21/$D21)*$I21,2)</f>
        <v>255.43</v>
      </c>
      <c r="K21" s="4">
        <f>ROUND(($C21/D21)/2,2)*I21</f>
        <v>127.71</v>
      </c>
      <c r="L21" s="4">
        <f>ROUND(($C21/$D21)*$I21,2)</f>
        <v>255.43</v>
      </c>
      <c r="M21" s="4">
        <f>ROUND(($G21+$L21)/($F21+$I21)/2,2)*$I21</f>
        <v>127.71</v>
      </c>
      <c r="N21" s="4">
        <f>$L21+$M21-$J21-$K21</f>
        <v>0</v>
      </c>
      <c r="P21" s="13"/>
    </row>
    <row r="22" spans="1:16" x14ac:dyDescent="0.25">
      <c r="A22" s="17">
        <v>44942</v>
      </c>
      <c r="B22" s="3">
        <v>44957</v>
      </c>
      <c r="C22" s="4">
        <v>2270.5</v>
      </c>
      <c r="D22" s="5">
        <v>96</v>
      </c>
      <c r="E22" s="5">
        <f>ROUND(D22*31.4236%,1)</f>
        <v>30.2</v>
      </c>
      <c r="F22" s="5">
        <f t="shared" ref="F22:F34" si="0">D22-E22</f>
        <v>65.8</v>
      </c>
      <c r="G22" s="4">
        <f t="shared" ref="G22:G34" si="1">ROUND((C22/D22)*F22,2)</f>
        <v>1556.24</v>
      </c>
      <c r="H22" s="4">
        <f t="shared" ref="H22:H34" si="2">G22-C22</f>
        <v>-714.26</v>
      </c>
      <c r="I22" s="5"/>
      <c r="J22" s="4"/>
      <c r="K22" s="4"/>
      <c r="L22" s="4"/>
      <c r="M22" s="4"/>
      <c r="N22" s="6"/>
      <c r="P22" s="13"/>
    </row>
    <row r="23" spans="1:16" x14ac:dyDescent="0.25">
      <c r="A23" s="17">
        <v>44958</v>
      </c>
      <c r="B23" s="3">
        <v>44972</v>
      </c>
      <c r="C23" s="4">
        <v>2270.5</v>
      </c>
      <c r="D23" s="5">
        <v>88</v>
      </c>
      <c r="E23" s="5">
        <f>ROUND(D23*31.4236%,1)</f>
        <v>27.7</v>
      </c>
      <c r="F23" s="5">
        <f t="shared" si="0"/>
        <v>60.3</v>
      </c>
      <c r="G23" s="4">
        <f t="shared" si="1"/>
        <v>1555.81</v>
      </c>
      <c r="H23" s="4">
        <f t="shared" si="2"/>
        <v>-714.69</v>
      </c>
      <c r="I23" s="5"/>
      <c r="J23" s="4"/>
      <c r="K23" s="4"/>
      <c r="L23" s="4"/>
      <c r="M23" s="4"/>
      <c r="N23" s="6"/>
      <c r="P23" s="13"/>
    </row>
    <row r="24" spans="1:16" x14ac:dyDescent="0.25">
      <c r="A24" s="17">
        <v>44973</v>
      </c>
      <c r="B24" s="3">
        <v>44985</v>
      </c>
      <c r="C24" s="4">
        <v>2270.5</v>
      </c>
      <c r="D24" s="5">
        <v>72</v>
      </c>
      <c r="E24" s="5">
        <f>ROUND(D24*31.4236%,1)</f>
        <v>22.6</v>
      </c>
      <c r="F24" s="5">
        <f t="shared" si="0"/>
        <v>49.4</v>
      </c>
      <c r="G24" s="4">
        <f t="shared" si="1"/>
        <v>1557.82</v>
      </c>
      <c r="H24" s="4">
        <f t="shared" si="2"/>
        <v>-712.68000000000006</v>
      </c>
      <c r="I24" s="5"/>
      <c r="J24" s="4"/>
      <c r="K24" s="4"/>
      <c r="L24" s="4"/>
      <c r="M24" s="4"/>
      <c r="N24" s="6"/>
      <c r="P24" s="13"/>
    </row>
    <row r="25" spans="1:16" x14ac:dyDescent="0.25">
      <c r="A25" s="17">
        <v>44986</v>
      </c>
      <c r="B25" s="3">
        <v>45000</v>
      </c>
      <c r="C25" s="4">
        <v>2270.5</v>
      </c>
      <c r="D25" s="5">
        <v>88</v>
      </c>
      <c r="E25" s="5">
        <f t="shared" ref="E25:E33" si="3">ROUND(D25*31.4236%,1)</f>
        <v>27.7</v>
      </c>
      <c r="F25" s="5">
        <f t="shared" si="0"/>
        <v>60.3</v>
      </c>
      <c r="G25" s="4">
        <f t="shared" si="1"/>
        <v>1555.81</v>
      </c>
      <c r="H25" s="4">
        <f t="shared" si="2"/>
        <v>-714.69</v>
      </c>
      <c r="I25" s="5">
        <v>3.5</v>
      </c>
      <c r="J25" s="4">
        <f>ROUND(($C25/$D25)*$I25,2)</f>
        <v>90.3</v>
      </c>
      <c r="K25" s="4">
        <f>ROUND(($C25/D25)/2,2)*I25</f>
        <v>45.15</v>
      </c>
      <c r="L25" s="4">
        <f>ROUND(($C25/$D25)*$I25,2)</f>
        <v>90.3</v>
      </c>
      <c r="M25" s="4">
        <f>ROUND(($G25+$L25)/($F25+$I25)/2,2)*$I25</f>
        <v>45.15</v>
      </c>
      <c r="N25" s="4">
        <f>$L25+$M25-$J25-$K25</f>
        <v>0</v>
      </c>
      <c r="P25" s="13"/>
    </row>
    <row r="26" spans="1:16" x14ac:dyDescent="0.25">
      <c r="A26" s="17">
        <v>45001</v>
      </c>
      <c r="B26" s="3">
        <v>45016</v>
      </c>
      <c r="C26" s="4">
        <v>2270.5</v>
      </c>
      <c r="D26" s="5">
        <v>96</v>
      </c>
      <c r="E26" s="5">
        <f t="shared" si="3"/>
        <v>30.2</v>
      </c>
      <c r="F26" s="5">
        <f t="shared" si="0"/>
        <v>65.8</v>
      </c>
      <c r="G26" s="4">
        <f t="shared" si="1"/>
        <v>1556.24</v>
      </c>
      <c r="H26" s="4">
        <f t="shared" si="2"/>
        <v>-714.26</v>
      </c>
      <c r="I26" s="5">
        <v>3</v>
      </c>
      <c r="J26" s="4">
        <f>ROUND(($C26/$D26)*$I26,2)</f>
        <v>70.95</v>
      </c>
      <c r="K26" s="4">
        <f>ROUND(($C26/D26)/2,2)*I26</f>
        <v>35.49</v>
      </c>
      <c r="L26" s="4">
        <f>ROUND(($C26/$D26)*$I26,2)</f>
        <v>70.95</v>
      </c>
      <c r="M26" s="4">
        <f>ROUND(($G26+$L26)/($F26+$I26)/2,2)*$I26</f>
        <v>35.49</v>
      </c>
      <c r="N26" s="4">
        <f>$L26+$M26-$J26-$K26</f>
        <v>0</v>
      </c>
      <c r="P26" s="13"/>
    </row>
    <row r="27" spans="1:16" x14ac:dyDescent="0.25">
      <c r="A27" s="17">
        <v>45017</v>
      </c>
      <c r="B27" s="3">
        <v>45031</v>
      </c>
      <c r="C27" s="4">
        <v>2270.5</v>
      </c>
      <c r="D27" s="5">
        <v>80</v>
      </c>
      <c r="E27" s="5">
        <f t="shared" si="3"/>
        <v>25.1</v>
      </c>
      <c r="F27" s="5">
        <f t="shared" si="0"/>
        <v>54.9</v>
      </c>
      <c r="G27" s="4">
        <f t="shared" si="1"/>
        <v>1558.13</v>
      </c>
      <c r="H27" s="4">
        <f t="shared" si="2"/>
        <v>-712.36999999999989</v>
      </c>
      <c r="I27" s="5"/>
      <c r="J27" s="4"/>
      <c r="K27" s="4"/>
      <c r="L27" s="4"/>
      <c r="M27" s="4"/>
      <c r="N27" s="6"/>
      <c r="P27" s="13"/>
    </row>
    <row r="28" spans="1:16" x14ac:dyDescent="0.25">
      <c r="A28" s="17">
        <v>45032</v>
      </c>
      <c r="B28" s="3">
        <v>45046</v>
      </c>
      <c r="C28" s="4">
        <v>2328</v>
      </c>
      <c r="D28" s="5">
        <v>80</v>
      </c>
      <c r="E28" s="5">
        <f t="shared" si="3"/>
        <v>25.1</v>
      </c>
      <c r="F28" s="5">
        <f t="shared" si="0"/>
        <v>54.9</v>
      </c>
      <c r="G28" s="4">
        <f t="shared" si="1"/>
        <v>1597.59</v>
      </c>
      <c r="H28" s="4">
        <f t="shared" si="2"/>
        <v>-730.41000000000008</v>
      </c>
      <c r="I28" s="5"/>
      <c r="J28" s="4"/>
      <c r="K28" s="4"/>
      <c r="L28" s="4"/>
      <c r="M28" s="4"/>
      <c r="N28" s="6"/>
      <c r="P28" s="13"/>
    </row>
    <row r="29" spans="1:16" x14ac:dyDescent="0.25">
      <c r="A29" s="17">
        <v>45047</v>
      </c>
      <c r="B29" s="3">
        <v>45061</v>
      </c>
      <c r="C29" s="4">
        <v>2328</v>
      </c>
      <c r="D29" s="5">
        <v>88</v>
      </c>
      <c r="E29" s="5">
        <f t="shared" si="3"/>
        <v>27.7</v>
      </c>
      <c r="F29" s="5">
        <f t="shared" si="0"/>
        <v>60.3</v>
      </c>
      <c r="G29" s="4">
        <f t="shared" si="1"/>
        <v>1595.21</v>
      </c>
      <c r="H29" s="4">
        <f t="shared" si="2"/>
        <v>-732.79</v>
      </c>
      <c r="I29" s="5"/>
      <c r="J29" s="4"/>
      <c r="K29" s="4"/>
      <c r="L29" s="4"/>
      <c r="M29" s="4"/>
      <c r="N29" s="6"/>
      <c r="P29" s="13"/>
    </row>
    <row r="30" spans="1:16" x14ac:dyDescent="0.25">
      <c r="A30" s="17">
        <v>45062</v>
      </c>
      <c r="B30" s="3">
        <v>45077</v>
      </c>
      <c r="C30" s="4">
        <v>2328</v>
      </c>
      <c r="D30" s="5">
        <v>96</v>
      </c>
      <c r="E30" s="5">
        <f t="shared" si="3"/>
        <v>30.2</v>
      </c>
      <c r="F30" s="5">
        <f t="shared" si="0"/>
        <v>65.8</v>
      </c>
      <c r="G30" s="4">
        <f t="shared" si="1"/>
        <v>1595.65</v>
      </c>
      <c r="H30" s="4">
        <f t="shared" si="2"/>
        <v>-732.34999999999991</v>
      </c>
      <c r="I30" s="5"/>
      <c r="J30" s="4"/>
      <c r="K30" s="4"/>
      <c r="L30" s="4"/>
      <c r="M30" s="4"/>
      <c r="N30" s="6"/>
      <c r="P30" s="13"/>
    </row>
    <row r="31" spans="1:16" x14ac:dyDescent="0.25">
      <c r="A31" s="17">
        <v>45078</v>
      </c>
      <c r="B31" s="3">
        <v>45092</v>
      </c>
      <c r="C31" s="4">
        <v>2328</v>
      </c>
      <c r="D31" s="5">
        <v>88</v>
      </c>
      <c r="E31" s="5">
        <f t="shared" si="3"/>
        <v>27.7</v>
      </c>
      <c r="F31" s="5">
        <f t="shared" si="0"/>
        <v>60.3</v>
      </c>
      <c r="G31" s="4">
        <f t="shared" si="1"/>
        <v>1595.21</v>
      </c>
      <c r="H31" s="4">
        <f t="shared" si="2"/>
        <v>-732.79</v>
      </c>
      <c r="I31" s="5"/>
      <c r="J31" s="4"/>
      <c r="K31" s="4"/>
      <c r="L31" s="4"/>
      <c r="M31" s="4"/>
      <c r="N31" s="6"/>
      <c r="P31" s="13"/>
    </row>
    <row r="32" spans="1:16" x14ac:dyDescent="0.25">
      <c r="A32" s="17">
        <v>45093</v>
      </c>
      <c r="B32" s="3">
        <v>45107</v>
      </c>
      <c r="C32" s="4">
        <v>2328</v>
      </c>
      <c r="D32" s="5">
        <v>88</v>
      </c>
      <c r="E32" s="5">
        <f t="shared" si="3"/>
        <v>27.7</v>
      </c>
      <c r="F32" s="5">
        <f t="shared" si="0"/>
        <v>60.3</v>
      </c>
      <c r="G32" s="4">
        <f t="shared" si="1"/>
        <v>1595.21</v>
      </c>
      <c r="H32" s="4">
        <f t="shared" si="2"/>
        <v>-732.79</v>
      </c>
      <c r="I32" s="5"/>
      <c r="J32" s="4"/>
      <c r="K32" s="4"/>
      <c r="L32" s="4"/>
      <c r="M32" s="4"/>
      <c r="N32" s="6"/>
      <c r="P32" s="13"/>
    </row>
    <row r="33" spans="1:16" x14ac:dyDescent="0.25">
      <c r="A33" s="17">
        <v>45108</v>
      </c>
      <c r="B33" s="3">
        <v>45122</v>
      </c>
      <c r="C33" s="4">
        <v>2452</v>
      </c>
      <c r="D33" s="5">
        <v>80</v>
      </c>
      <c r="E33" s="5">
        <f t="shared" si="3"/>
        <v>25.1</v>
      </c>
      <c r="F33" s="5">
        <f t="shared" si="0"/>
        <v>54.9</v>
      </c>
      <c r="G33" s="4">
        <f t="shared" si="1"/>
        <v>1682.69</v>
      </c>
      <c r="H33" s="4">
        <f t="shared" si="2"/>
        <v>-769.31</v>
      </c>
      <c r="I33" s="5"/>
      <c r="J33" s="4"/>
      <c r="K33" s="4"/>
      <c r="L33" s="4"/>
      <c r="M33" s="4"/>
      <c r="N33" s="6"/>
      <c r="P33" s="13"/>
    </row>
    <row r="34" spans="1:16" x14ac:dyDescent="0.25">
      <c r="A34" s="17">
        <v>45123</v>
      </c>
      <c r="B34" s="3">
        <v>45138</v>
      </c>
      <c r="C34" s="4">
        <v>2452</v>
      </c>
      <c r="D34" s="5">
        <v>88</v>
      </c>
      <c r="E34" s="5">
        <v>12.4</v>
      </c>
      <c r="F34" s="5">
        <f t="shared" si="0"/>
        <v>75.599999999999994</v>
      </c>
      <c r="G34" s="4">
        <f t="shared" si="1"/>
        <v>2106.4899999999998</v>
      </c>
      <c r="H34" s="4">
        <f t="shared" si="2"/>
        <v>-345.51000000000022</v>
      </c>
      <c r="I34" s="5"/>
      <c r="J34" s="4"/>
      <c r="K34" s="4"/>
      <c r="L34" s="4"/>
      <c r="M34" s="4"/>
      <c r="N34" s="6"/>
      <c r="P34" s="13"/>
    </row>
    <row r="35" spans="1:16" x14ac:dyDescent="0.25">
      <c r="A35" s="18"/>
      <c r="B35" s="1"/>
      <c r="E35" s="19">
        <f>SUM(E21:E34)</f>
        <v>361.99999999999994</v>
      </c>
      <c r="H35" s="20">
        <f>SUM(H21:H34)</f>
        <v>-9700.32</v>
      </c>
      <c r="J35" s="20">
        <f>SUM(J21:J34)</f>
        <v>416.68</v>
      </c>
      <c r="K35" s="20">
        <f>SUM(K21:K34)</f>
        <v>208.35</v>
      </c>
      <c r="P35" s="13"/>
    </row>
    <row r="36" spans="1:16" x14ac:dyDescent="0.25">
      <c r="A36" s="18"/>
      <c r="B36" s="1"/>
      <c r="J36" s="20">
        <f>+J35+K35</f>
        <v>625.03</v>
      </c>
      <c r="P36" s="13"/>
    </row>
    <row r="37" spans="1:16" x14ac:dyDescent="0.25">
      <c r="A37" s="18"/>
      <c r="B37" s="1"/>
      <c r="M37" s="20"/>
      <c r="P37" s="13"/>
    </row>
    <row r="38" spans="1:16" x14ac:dyDescent="0.25">
      <c r="A38" s="18"/>
      <c r="B38" s="1"/>
      <c r="P38" s="13"/>
    </row>
    <row r="39" spans="1:16" ht="15.75" thickBot="1" x14ac:dyDescent="0.3">
      <c r="A39" s="21"/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4"/>
    </row>
    <row r="40" spans="1:16" x14ac:dyDescent="0.25">
      <c r="A40" s="1"/>
    </row>
    <row r="41" spans="1:16" x14ac:dyDescent="0.25">
      <c r="A41" s="1"/>
    </row>
    <row r="42" spans="1:16" x14ac:dyDescent="0.25">
      <c r="A42" s="1"/>
    </row>
    <row r="43" spans="1:16" x14ac:dyDescent="0.25">
      <c r="A43" s="1"/>
    </row>
    <row r="44" spans="1:16" x14ac:dyDescent="0.25">
      <c r="A44" s="1"/>
    </row>
    <row r="45" spans="1:16" x14ac:dyDescent="0.25">
      <c r="A45" s="1"/>
    </row>
    <row r="46" spans="1:16" x14ac:dyDescent="0.25">
      <c r="A46" s="1"/>
    </row>
    <row r="47" spans="1:16" x14ac:dyDescent="0.25">
      <c r="A47" s="1"/>
    </row>
    <row r="48" spans="1:16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</sheetData>
  <mergeCells count="1">
    <mergeCell ref="A19:B19"/>
  </mergeCells>
  <pageMargins left="0.7" right="0.7" top="0.75" bottom="0.75" header="0.3" footer="0.3"/>
  <pageSetup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85A9D976A1CC4EB99A0806EB5448E7" ma:contentTypeVersion="13" ma:contentTypeDescription="Create a new document." ma:contentTypeScope="" ma:versionID="7bf6871cb993c611709e490be8de9eaa">
  <xsd:schema xmlns:xsd="http://www.w3.org/2001/XMLSchema" xmlns:xs="http://www.w3.org/2001/XMLSchema" xmlns:p="http://schemas.microsoft.com/office/2006/metadata/properties" xmlns:ns1="http://schemas.microsoft.com/sharepoint/v3" xmlns:ns2="130b6cea-0f38-4228-8509-1cf3acfe2dac" xmlns:ns3="ec47f7b9-7f32-424d-9cd3-04bf9a016705" targetNamespace="http://schemas.microsoft.com/office/2006/metadata/properties" ma:root="true" ma:fieldsID="b6d31b2432e030833538e7601f8583d0" ns1:_="" ns2:_="" ns3:_="">
    <xsd:import namespace="http://schemas.microsoft.com/sharepoint/v3"/>
    <xsd:import namespace="130b6cea-0f38-4228-8509-1cf3acfe2dac"/>
    <xsd:import namespace="ec47f7b9-7f32-424d-9cd3-04bf9a0167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0b6cea-0f38-4228-8509-1cf3acfe2d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60a6a1c-50a4-4ec0-87e3-f00760ffe7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47f7b9-7f32-424d-9cd3-04bf9a01670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e0dedcd-5ede-4bc6-a900-e00831d73b90}" ma:internalName="TaxCatchAll" ma:showField="CatchAllData" ma:web="ec47f7b9-7f32-424d-9cd3-04bf9a0167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ec47f7b9-7f32-424d-9cd3-04bf9a016705" xsi:nil="true"/>
    <_ip_UnifiedCompliancePolicyProperties xmlns="http://schemas.microsoft.com/sharepoint/v3" xsi:nil="true"/>
    <lcf76f155ced4ddcb4097134ff3c332f xmlns="130b6cea-0f38-4228-8509-1cf3acfe2da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2C66526-744B-420A-8AB6-38111785BD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B7E0F-BB8F-4502-AF00-41026C21D2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30b6cea-0f38-4228-8509-1cf3acfe2dac"/>
    <ds:schemaRef ds:uri="ec47f7b9-7f32-424d-9cd3-04bf9a0167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F5FE09-7A5F-40A3-9BF2-1AD05203163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c47f7b9-7f32-424d-9cd3-04bf9a016705"/>
    <ds:schemaRef ds:uri="130b6cea-0f38-4228-8509-1cf3acfe2da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LWOP Estimate</vt:lpstr>
      <vt:lpstr>TMB1314607038</vt:lpstr>
      <vt:lpstr>TMB1914043046</vt:lpstr>
      <vt:lpstr>TMB281596051</vt:lpstr>
      <vt:lpstr>TMB307438088</vt:lpstr>
      <vt:lpstr>TMB400865971</vt:lpstr>
      <vt:lpstr>TMB68363722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Hardcastle, Jean O. (DOC)</dc:creator>
  <cp:lastModifiedBy>Gross, Carol (SAO)</cp:lastModifiedBy>
  <dcterms:created xsi:type="dcterms:W3CDTF">2023-12-07T00:12:14Z</dcterms:created>
  <dcterms:modified xsi:type="dcterms:W3CDTF">2024-03-20T20:24:02Z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0x0101008185A9D976A1CC4EB99A0806EB5448E7</vt:lpwstr>
  </op:property>
  <op:property fmtid="{D5CDD505-2E9C-101B-9397-08002B2CF9AE}" pid="3" name="Order">
    <vt:r8>25500</vt:r8>
  </op:property>
  <op:property fmtid="{D5CDD505-2E9C-101B-9397-08002B2CF9AE}" pid="4" name="xd_Signature">
    <vt:bool>false</vt:bool>
  </op:property>
  <op:property fmtid="{D5CDD505-2E9C-101B-9397-08002B2CF9AE}" pid="5" name="xd_ProgID">
    <vt:lpwstr/>
  </op:property>
  <op:property fmtid="{D5CDD505-2E9C-101B-9397-08002B2CF9AE}" pid="6" name="ComplianceAssetId">
    <vt:lpwstr/>
  </op:property>
  <op:property fmtid="{D5CDD505-2E9C-101B-9397-08002B2CF9AE}" pid="7" name="TemplateUrl">
    <vt:lpwstr/>
  </op:property>
  <op:property fmtid="{D5CDD505-2E9C-101B-9397-08002B2CF9AE}" pid="8" name="_ExtendedDescription">
    <vt:lpwstr/>
  </op:property>
  <op:property fmtid="{D5CDD505-2E9C-101B-9397-08002B2CF9AE}" pid="9" name="TriggerFlowInfo">
    <vt:lpwstr/>
  </op:property>
  <op:property fmtid="{D5CDD505-2E9C-101B-9397-08002B2CF9AE}" pid="10" name="MediaServiceImageTags">
    <vt:lpwstr/>
  </op:property>
  <op:property fmtid="{D5CDD505-2E9C-101B-9397-08002B2CF9AE}" pid="11" name="NativeLinkConverted">
    <vt:bool>true</vt:bool>
  </op:property>
</op:Properties>
</file>