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mc:AlternateContent xmlns:mc="http://schemas.openxmlformats.org/markup-compatibility/2006">
    <mc:Choice Requires="x15">
      <x15ac:absPath xmlns:x15ac="http://schemas.microsoft.com/office/spreadsheetml/2010/11/ac" url="C:\Users\croucho@sao.wa.gov\Desktop\"/>
    </mc:Choice>
  </mc:AlternateContent>
  <xr:revisionPtr revIDLastSave="0" documentId="8_{C6C2853E-338D-4617-B6C1-3F37AD5E0A63}" xr6:coauthVersionLast="47" xr6:coauthVersionMax="47" xr10:uidLastSave="{00000000-0000-0000-0000-000000000000}"/>
  <bookViews>
    <workbookView xWindow="-120" yWindow="-120" windowWidth="29040" windowHeight="15720" firstSheet="1" activeTab="4" xr2:uid="{00000000-000D-0000-FFFF-FFFF00000000}"/>
  </bookViews>
  <sheets>
    <sheet name="Instructions" sheetId="13" r:id="rId1"/>
    <sheet name="4 - Summary" sheetId="2" r:id="rId2"/>
    <sheet name="1,2,3 - PERS_1" sheetId="7" r:id="rId3"/>
    <sheet name="1,2,3 - PERS_2-3" sheetId="1" r:id="rId4"/>
    <sheet name="1,2,3 - PSERS" sheetId="8" r:id="rId5"/>
    <sheet name="1,2,3 - LEOFF_1" sheetId="10" r:id="rId6"/>
    <sheet name="1,2,3 - LEOFF_2" sheetId="9" r:id="rId7"/>
    <sheet name="5 - SpecFndg" sheetId="11" r:id="rId8"/>
    <sheet name="6 - Amort" sheetId="14" r:id="rId9"/>
    <sheet name="6 - Sensitivity - Notes" sheetId="6" r:id="rId10"/>
  </sheets>
  <definedNames>
    <definedName name="_xlnm.Print_Area" localSheetId="6">'1,2,3 - LEOFF_2'!$A$42:$AB$82</definedName>
    <definedName name="_xlnm.Print_Area" localSheetId="3">'1,2,3 - PERS_2-3'!$G$33:$AC$51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1" i="8" l="1"/>
  <c r="W46" i="8"/>
  <c r="X46" i="8"/>
  <c r="W47" i="8"/>
  <c r="X47" i="8"/>
  <c r="W48" i="8"/>
  <c r="X48" i="8"/>
  <c r="W49" i="8"/>
  <c r="X49" i="8"/>
  <c r="W50" i="8"/>
  <c r="X50" i="8"/>
  <c r="X45" i="8"/>
  <c r="W45" i="8"/>
  <c r="X44" i="8"/>
  <c r="W44" i="8"/>
  <c r="W45" i="1"/>
  <c r="X45" i="1"/>
  <c r="W46" i="1"/>
  <c r="X46" i="1"/>
  <c r="W47" i="1"/>
  <c r="X47" i="1"/>
  <c r="W48" i="1"/>
  <c r="X48" i="1"/>
  <c r="W49" i="1"/>
  <c r="X49" i="1"/>
  <c r="X44" i="1"/>
  <c r="W44" i="1"/>
  <c r="X43" i="1"/>
  <c r="W43" i="1"/>
  <c r="Y43" i="1" s="1"/>
  <c r="W63" i="8"/>
  <c r="X63" i="8"/>
  <c r="X62" i="8"/>
  <c r="X61" i="8"/>
  <c r="X60" i="8"/>
  <c r="X59" i="8"/>
  <c r="X58" i="8"/>
  <c r="X57" i="8"/>
  <c r="X56" i="8"/>
  <c r="X55" i="8"/>
  <c r="X54" i="8"/>
  <c r="X53" i="8"/>
  <c r="X52" i="8"/>
  <c r="X51" i="8"/>
  <c r="W62" i="8"/>
  <c r="W61" i="8"/>
  <c r="W60" i="8"/>
  <c r="W59" i="8"/>
  <c r="W58" i="8"/>
  <c r="W57" i="8"/>
  <c r="W56" i="8"/>
  <c r="W55" i="8"/>
  <c r="W54" i="8"/>
  <c r="W53" i="8"/>
  <c r="W52" i="8"/>
  <c r="X56" i="1"/>
  <c r="X55" i="1"/>
  <c r="X54" i="1"/>
  <c r="X53" i="1"/>
  <c r="X52" i="1"/>
  <c r="X51" i="1"/>
  <c r="X50" i="1"/>
  <c r="W57" i="1"/>
  <c r="W56" i="1"/>
  <c r="W55" i="1"/>
  <c r="W54" i="1"/>
  <c r="W53" i="1"/>
  <c r="W52" i="1"/>
  <c r="W51" i="1"/>
  <c r="W50" i="1"/>
  <c r="F84" i="8"/>
  <c r="F77" i="1"/>
  <c r="U63" i="8"/>
  <c r="V63" i="8"/>
  <c r="V57" i="8"/>
  <c r="V58" i="8"/>
  <c r="V59" i="8"/>
  <c r="V60" i="8"/>
  <c r="V61" i="8"/>
  <c r="V62" i="8"/>
  <c r="U58" i="8"/>
  <c r="U59" i="8"/>
  <c r="U60" i="8"/>
  <c r="U61" i="8"/>
  <c r="U62" i="8"/>
  <c r="U57" i="8"/>
  <c r="V56" i="8"/>
  <c r="U56" i="8"/>
  <c r="V55" i="8"/>
  <c r="U55" i="8"/>
  <c r="V54" i="8"/>
  <c r="U54" i="8"/>
  <c r="V53" i="8"/>
  <c r="U53" i="8"/>
  <c r="V52" i="8"/>
  <c r="U52" i="8"/>
  <c r="V51" i="8"/>
  <c r="U51" i="8"/>
  <c r="Y44" i="8"/>
  <c r="U57" i="1"/>
  <c r="V57" i="1"/>
  <c r="V56" i="1"/>
  <c r="U56" i="1"/>
  <c r="V55" i="1"/>
  <c r="U55" i="1"/>
  <c r="V54" i="1"/>
  <c r="U54" i="1"/>
  <c r="V53" i="1"/>
  <c r="U53" i="1"/>
  <c r="V52" i="1"/>
  <c r="U52" i="1"/>
  <c r="V51" i="1"/>
  <c r="U51" i="1"/>
  <c r="V50" i="1"/>
  <c r="U50" i="1"/>
  <c r="F87" i="9"/>
  <c r="F86" i="9"/>
  <c r="I78" i="9"/>
  <c r="H78" i="9"/>
  <c r="AI44" i="14"/>
  <c r="AH44" i="14"/>
  <c r="AH41" i="14"/>
  <c r="AI41" i="14"/>
  <c r="AH42" i="14"/>
  <c r="AI42" i="14"/>
  <c r="AH43" i="14"/>
  <c r="AI43" i="14"/>
  <c r="AI40" i="14"/>
  <c r="AI39" i="14"/>
  <c r="AH40" i="14"/>
  <c r="AH39" i="14"/>
  <c r="C24" i="11"/>
  <c r="C20" i="11"/>
  <c r="X65" i="9"/>
  <c r="X64" i="9"/>
  <c r="X63" i="9"/>
  <c r="X62" i="9"/>
  <c r="X61" i="9"/>
  <c r="X60" i="9"/>
  <c r="X59" i="9"/>
  <c r="X58" i="9"/>
  <c r="X57" i="9"/>
  <c r="X56" i="9"/>
  <c r="W65" i="9"/>
  <c r="W58" i="9"/>
  <c r="W59" i="9"/>
  <c r="W60" i="9"/>
  <c r="W61" i="9"/>
  <c r="W62" i="9"/>
  <c r="W63" i="9"/>
  <c r="W64" i="9"/>
  <c r="W57" i="9"/>
  <c r="W56" i="9"/>
  <c r="W55" i="9"/>
  <c r="W54" i="9"/>
  <c r="W53" i="9"/>
  <c r="W52" i="9"/>
  <c r="W51" i="9"/>
  <c r="W50" i="9"/>
  <c r="W49" i="9"/>
  <c r="W48" i="9"/>
  <c r="X50" i="9"/>
  <c r="X51" i="9"/>
  <c r="X52" i="9"/>
  <c r="X53" i="9"/>
  <c r="X54" i="9"/>
  <c r="X55" i="9"/>
  <c r="X49" i="9"/>
  <c r="X48" i="9"/>
  <c r="Y65" i="9"/>
  <c r="I65" i="9"/>
  <c r="J65" i="9"/>
  <c r="K65" i="9"/>
  <c r="L65" i="9"/>
  <c r="M65" i="9"/>
  <c r="N65" i="9"/>
  <c r="O65" i="9"/>
  <c r="P65" i="9"/>
  <c r="Q65" i="9"/>
  <c r="R65" i="9"/>
  <c r="S65" i="9"/>
  <c r="T65" i="9"/>
  <c r="U65" i="9"/>
  <c r="V65" i="9"/>
  <c r="H65" i="9"/>
  <c r="G65" i="9"/>
  <c r="B36" i="9"/>
  <c r="U56" i="9"/>
  <c r="D55" i="9"/>
  <c r="R57" i="1"/>
  <c r="Q57" i="1"/>
  <c r="P57" i="1"/>
  <c r="O57" i="1"/>
  <c r="N57" i="1"/>
  <c r="M57" i="1"/>
  <c r="L57" i="1"/>
  <c r="K57" i="1"/>
  <c r="J57" i="1"/>
  <c r="I57" i="1"/>
  <c r="H57" i="1"/>
  <c r="G57" i="1"/>
  <c r="K6" i="7"/>
  <c r="F95" i="9"/>
  <c r="F85" i="1"/>
  <c r="J19" i="6"/>
  <c r="I19" i="6"/>
  <c r="H19" i="6"/>
  <c r="F56" i="7"/>
  <c r="F92" i="8"/>
  <c r="C47" i="1"/>
  <c r="C19" i="6"/>
  <c r="Y51" i="1" l="1"/>
  <c r="Y50" i="1"/>
  <c r="J63" i="8"/>
  <c r="I63" i="8"/>
  <c r="H63" i="8"/>
  <c r="G63" i="8"/>
  <c r="F65" i="9"/>
  <c r="F63" i="8"/>
  <c r="H71" i="1" l="1"/>
  <c r="I41" i="7"/>
  <c r="H20" i="11"/>
  <c r="C29" i="11"/>
  <c r="C30" i="11" s="1"/>
  <c r="C32" i="11" s="1"/>
  <c r="C46" i="8"/>
  <c r="B26" i="1"/>
  <c r="C25" i="1"/>
  <c r="C38" i="7"/>
  <c r="C37" i="7"/>
  <c r="C36" i="7"/>
  <c r="F50" i="7"/>
  <c r="C34" i="7"/>
  <c r="B34" i="7"/>
  <c r="B24" i="7"/>
  <c r="C23" i="7"/>
  <c r="K63" i="8"/>
  <c r="L63" i="8"/>
  <c r="M63" i="8"/>
  <c r="N63" i="8"/>
  <c r="O63" i="8"/>
  <c r="P63" i="8"/>
  <c r="Q63" i="8"/>
  <c r="R63" i="8"/>
  <c r="Y45" i="8"/>
  <c r="F49" i="9"/>
  <c r="F50" i="9" s="1"/>
  <c r="F51" i="9" s="1"/>
  <c r="F52" i="9" s="1"/>
  <c r="F53" i="9" s="1"/>
  <c r="F54" i="9" s="1"/>
  <c r="F55" i="9" s="1"/>
  <c r="F56" i="9" s="1"/>
  <c r="F57" i="9" s="1"/>
  <c r="F58" i="9" s="1"/>
  <c r="F59" i="9" s="1"/>
  <c r="F60" i="9" s="1"/>
  <c r="F61" i="9" s="1"/>
  <c r="F62" i="9" s="1"/>
  <c r="F63" i="9" s="1"/>
  <c r="F64" i="9" s="1"/>
  <c r="F46" i="8"/>
  <c r="F47" i="8" s="1"/>
  <c r="F48" i="8" s="1"/>
  <c r="F49" i="8" s="1"/>
  <c r="F50" i="8" s="1"/>
  <c r="F51" i="8" s="1"/>
  <c r="F52" i="8" s="1"/>
  <c r="F53" i="8" s="1"/>
  <c r="F54" i="8" s="1"/>
  <c r="F55" i="8" s="1"/>
  <c r="F56" i="8" s="1"/>
  <c r="F57" i="8" s="1"/>
  <c r="F58" i="8" s="1"/>
  <c r="F59" i="8" s="1"/>
  <c r="F60" i="8" s="1"/>
  <c r="F61" i="8" s="1"/>
  <c r="F62" i="8" s="1"/>
  <c r="F45" i="1"/>
  <c r="F46" i="1" s="1"/>
  <c r="F47" i="1" s="1"/>
  <c r="F48" i="1" s="1"/>
  <c r="F49" i="1" s="1"/>
  <c r="F50" i="1" s="1"/>
  <c r="F51" i="1" s="1"/>
  <c r="F52" i="1" s="1"/>
  <c r="F53" i="1" s="1"/>
  <c r="F54" i="1" s="1"/>
  <c r="F55" i="1" s="1"/>
  <c r="F56" i="1" s="1"/>
  <c r="Y45" i="14"/>
  <c r="X45" i="14"/>
  <c r="B86" i="1"/>
  <c r="AF54" i="14"/>
  <c r="AF53" i="14"/>
  <c r="AB54" i="14"/>
  <c r="AB53" i="14"/>
  <c r="T54" i="14"/>
  <c r="T53" i="14"/>
  <c r="S28" i="14"/>
  <c r="S29" i="14" s="1"/>
  <c r="S30" i="14" s="1"/>
  <c r="S31" i="14" s="1"/>
  <c r="S32" i="14" s="1"/>
  <c r="G7" i="10"/>
  <c r="AD29" i="14"/>
  <c r="AE29" i="14"/>
  <c r="AD30" i="14"/>
  <c r="AE30" i="14"/>
  <c r="AD31" i="14"/>
  <c r="AE31" i="14"/>
  <c r="AD32" i="14"/>
  <c r="AE32" i="14"/>
  <c r="AD33" i="14"/>
  <c r="AE33" i="14"/>
  <c r="X29" i="14"/>
  <c r="Y29" i="14"/>
  <c r="X30" i="14"/>
  <c r="Y30" i="14"/>
  <c r="X31" i="14"/>
  <c r="Y31" i="14"/>
  <c r="X32" i="14"/>
  <c r="Y32" i="14"/>
  <c r="X33" i="14"/>
  <c r="Y33" i="14"/>
  <c r="AE28" i="14"/>
  <c r="AD28" i="14"/>
  <c r="Y28" i="14"/>
  <c r="X28" i="14"/>
  <c r="AD18" i="14"/>
  <c r="AE18" i="14"/>
  <c r="AD19" i="14"/>
  <c r="AE19" i="14"/>
  <c r="AD20" i="14"/>
  <c r="AE20" i="14"/>
  <c r="AD21" i="14"/>
  <c r="AE21" i="14"/>
  <c r="AD22" i="14"/>
  <c r="AE22" i="14"/>
  <c r="AE17" i="14"/>
  <c r="AD17" i="14"/>
  <c r="X18" i="14"/>
  <c r="Y18" i="14"/>
  <c r="X19" i="14"/>
  <c r="Y19" i="14"/>
  <c r="X20" i="14"/>
  <c r="Y20" i="14"/>
  <c r="X21" i="14"/>
  <c r="Y21" i="14"/>
  <c r="X22" i="14"/>
  <c r="Y22" i="14"/>
  <c r="Y17" i="14"/>
  <c r="X17" i="14"/>
  <c r="AB8" i="14"/>
  <c r="AB49" i="14" s="1"/>
  <c r="AD8" i="14"/>
  <c r="X8" i="14"/>
  <c r="S49" i="14"/>
  <c r="S50" i="14" s="1"/>
  <c r="S51" i="14" s="1"/>
  <c r="S52" i="14" s="1"/>
  <c r="S53" i="14" s="1"/>
  <c r="S39" i="14"/>
  <c r="S40" i="14" s="1"/>
  <c r="S41" i="14" s="1"/>
  <c r="S42" i="14" s="1"/>
  <c r="S43" i="14" s="1"/>
  <c r="S17" i="14"/>
  <c r="S18" i="14" s="1"/>
  <c r="S19" i="14" s="1"/>
  <c r="S20" i="14" s="1"/>
  <c r="S21" i="14" s="1"/>
  <c r="S8" i="14"/>
  <c r="S9" i="14" s="1"/>
  <c r="S10" i="14" s="1"/>
  <c r="S11" i="14" s="1"/>
  <c r="A28" i="14"/>
  <c r="A29" i="14" s="1"/>
  <c r="A30" i="14" s="1"/>
  <c r="A31" i="14" s="1"/>
  <c r="A32" i="14" s="1"/>
  <c r="A17" i="14"/>
  <c r="A18" i="14" s="1"/>
  <c r="A19" i="14" s="1"/>
  <c r="A20" i="14" s="1"/>
  <c r="A21" i="14" s="1"/>
  <c r="A9" i="14"/>
  <c r="A10" i="14" s="1"/>
  <c r="A11" i="14" s="1"/>
  <c r="AE45" i="14"/>
  <c r="AD45" i="14"/>
  <c r="Q34" i="14"/>
  <c r="P34" i="14"/>
  <c r="O34" i="14"/>
  <c r="N34" i="14"/>
  <c r="M34" i="14"/>
  <c r="L34" i="14"/>
  <c r="K34" i="14"/>
  <c r="J34" i="14"/>
  <c r="I34" i="14"/>
  <c r="H34" i="14"/>
  <c r="G34" i="14"/>
  <c r="F34" i="14"/>
  <c r="E34" i="14"/>
  <c r="D34" i="14"/>
  <c r="C34" i="14"/>
  <c r="B34" i="14"/>
  <c r="Q23" i="14"/>
  <c r="P23" i="14"/>
  <c r="O23" i="14"/>
  <c r="N23" i="14"/>
  <c r="M23" i="14"/>
  <c r="L23" i="14"/>
  <c r="K23" i="14"/>
  <c r="J23" i="14"/>
  <c r="I23" i="14"/>
  <c r="H23" i="14"/>
  <c r="G23" i="14"/>
  <c r="F23" i="14"/>
  <c r="E23" i="14"/>
  <c r="D23" i="14"/>
  <c r="C23" i="14"/>
  <c r="B23" i="14"/>
  <c r="P12" i="14"/>
  <c r="N12" i="14"/>
  <c r="L12" i="14"/>
  <c r="J12" i="14"/>
  <c r="H12" i="14"/>
  <c r="F12" i="14"/>
  <c r="D12" i="14"/>
  <c r="B12" i="14"/>
  <c r="AD11" i="14"/>
  <c r="AD52" i="14" s="1"/>
  <c r="AB11" i="14"/>
  <c r="AB52" i="14" s="1"/>
  <c r="X11" i="14"/>
  <c r="AD10" i="14"/>
  <c r="AD51" i="14" s="1"/>
  <c r="AB10" i="14"/>
  <c r="AB51" i="14" s="1"/>
  <c r="X10" i="14"/>
  <c r="AD9" i="14"/>
  <c r="AB9" i="14"/>
  <c r="AB50" i="14" s="1"/>
  <c r="X9" i="14"/>
  <c r="AA4" i="14"/>
  <c r="AH11" i="14" s="1"/>
  <c r="Z4" i="14"/>
  <c r="AF11" i="14" s="1"/>
  <c r="AF52" i="14" s="1"/>
  <c r="W4" i="14"/>
  <c r="Z10" i="14" s="1"/>
  <c r="U4" i="14"/>
  <c r="W18" i="14" s="1"/>
  <c r="T4" i="14"/>
  <c r="T10" i="14" s="1"/>
  <c r="T51" i="14" s="1"/>
  <c r="A15" i="9"/>
  <c r="A14" i="9"/>
  <c r="A12" i="9"/>
  <c r="A11" i="9"/>
  <c r="A8" i="9"/>
  <c r="A7" i="9"/>
  <c r="A11" i="10"/>
  <c r="A10" i="10"/>
  <c r="A7" i="10"/>
  <c r="A6" i="10"/>
  <c r="A8" i="8"/>
  <c r="A7" i="8"/>
  <c r="A7" i="1"/>
  <c r="A6" i="1"/>
  <c r="A15" i="8"/>
  <c r="A14" i="8"/>
  <c r="A12" i="8"/>
  <c r="A11" i="8"/>
  <c r="A14" i="1"/>
  <c r="A13" i="1"/>
  <c r="A11" i="1"/>
  <c r="A10" i="1"/>
  <c r="AD49" i="14" l="1"/>
  <c r="X51" i="14"/>
  <c r="X49" i="14"/>
  <c r="AD50" i="14"/>
  <c r="Y44" i="1"/>
  <c r="X54" i="14"/>
  <c r="X53" i="14"/>
  <c r="X50" i="14"/>
  <c r="AD54" i="14"/>
  <c r="AD53" i="14"/>
  <c r="X52" i="14"/>
  <c r="Y48" i="1"/>
  <c r="Y47" i="1"/>
  <c r="Y46" i="1"/>
  <c r="Y45" i="1"/>
  <c r="Y50" i="8"/>
  <c r="Y49" i="8"/>
  <c r="Y48" i="8"/>
  <c r="Y47" i="8"/>
  <c r="Y46" i="8"/>
  <c r="D33" i="11"/>
  <c r="AB55" i="14"/>
  <c r="W33" i="14"/>
  <c r="V28" i="14"/>
  <c r="W31" i="14"/>
  <c r="AI33" i="14"/>
  <c r="W29" i="14"/>
  <c r="AH31" i="14"/>
  <c r="W28" i="14"/>
  <c r="V33" i="14"/>
  <c r="V31" i="14"/>
  <c r="V29" i="14"/>
  <c r="AH33" i="14"/>
  <c r="Z28" i="14"/>
  <c r="AA32" i="14"/>
  <c r="AA30" i="14"/>
  <c r="AI32" i="14"/>
  <c r="AA28" i="14"/>
  <c r="Z32" i="14"/>
  <c r="Z30" i="14"/>
  <c r="AH32" i="14"/>
  <c r="AI31" i="14"/>
  <c r="AH28" i="14"/>
  <c r="W32" i="14"/>
  <c r="W30" i="14"/>
  <c r="AI30" i="14"/>
  <c r="AI28" i="14"/>
  <c r="V32" i="14"/>
  <c r="V30" i="14"/>
  <c r="AH30" i="14"/>
  <c r="AA33" i="14"/>
  <c r="AA31" i="14"/>
  <c r="AA29" i="14"/>
  <c r="AI29" i="14"/>
  <c r="Z33" i="14"/>
  <c r="Z31" i="14"/>
  <c r="Z29" i="14"/>
  <c r="AH29" i="14"/>
  <c r="V17" i="14"/>
  <c r="V18" i="14"/>
  <c r="V19" i="14"/>
  <c r="V21" i="14"/>
  <c r="Z17" i="14"/>
  <c r="AA17" i="14"/>
  <c r="AA22" i="14"/>
  <c r="AA21" i="14"/>
  <c r="V20" i="14"/>
  <c r="Z22" i="14"/>
  <c r="AH22" i="14"/>
  <c r="AH17" i="14"/>
  <c r="AI22" i="14"/>
  <c r="AI21" i="14"/>
  <c r="V22" i="14"/>
  <c r="Z21" i="14"/>
  <c r="AH21" i="14"/>
  <c r="W17" i="14"/>
  <c r="AA20" i="14"/>
  <c r="AI20" i="14"/>
  <c r="W22" i="14"/>
  <c r="Z20" i="14"/>
  <c r="AH20" i="14"/>
  <c r="W21" i="14"/>
  <c r="AA19" i="14"/>
  <c r="AI19" i="14"/>
  <c r="W20" i="14"/>
  <c r="Z19" i="14"/>
  <c r="AH19" i="14"/>
  <c r="AI17" i="14"/>
  <c r="W19" i="14"/>
  <c r="AA18" i="14"/>
  <c r="AI18" i="14"/>
  <c r="Z18" i="14"/>
  <c r="AH18" i="14"/>
  <c r="AE23" i="14"/>
  <c r="T9" i="14"/>
  <c r="T50" i="14" s="1"/>
  <c r="V9" i="14"/>
  <c r="AB12" i="14"/>
  <c r="AD34" i="14"/>
  <c r="AE34" i="14"/>
  <c r="Y34" i="14"/>
  <c r="AD12" i="14"/>
  <c r="T8" i="14"/>
  <c r="T49" i="14" s="1"/>
  <c r="T11" i="14"/>
  <c r="T52" i="14" s="1"/>
  <c r="X23" i="14"/>
  <c r="X12" i="14"/>
  <c r="Y23" i="14"/>
  <c r="AH9" i="14"/>
  <c r="AD23" i="14"/>
  <c r="AF10" i="14"/>
  <c r="AF51" i="14" s="1"/>
  <c r="AH10" i="14"/>
  <c r="V11" i="14"/>
  <c r="Z11" i="14"/>
  <c r="V10" i="14"/>
  <c r="Z9" i="14"/>
  <c r="V8" i="14"/>
  <c r="AF9" i="14"/>
  <c r="AF50" i="14" s="1"/>
  <c r="AF8" i="14"/>
  <c r="AF49" i="14" s="1"/>
  <c r="Z8" i="14"/>
  <c r="AH8" i="14"/>
  <c r="X34" i="14"/>
  <c r="AD55" i="14" l="1"/>
  <c r="X55" i="14"/>
  <c r="AF55" i="14"/>
  <c r="T55" i="14"/>
  <c r="T12" i="14"/>
  <c r="AF12" i="14"/>
  <c r="W34" i="14"/>
  <c r="V12" i="14"/>
  <c r="V34" i="14"/>
  <c r="AH12" i="14"/>
  <c r="Z12" i="14"/>
  <c r="AI23" i="14" l="1"/>
  <c r="AA23" i="14"/>
  <c r="V23" i="14"/>
  <c r="W23" i="14"/>
  <c r="AH23" i="14"/>
  <c r="AI34" i="14"/>
  <c r="AH34" i="14"/>
  <c r="AA34" i="14"/>
  <c r="Z34" i="14"/>
  <c r="Z23" i="14"/>
  <c r="B46" i="9" l="1"/>
  <c r="C46" i="9"/>
  <c r="C58" i="9" s="1"/>
  <c r="C59" i="9" s="1"/>
  <c r="C60" i="9" s="1"/>
  <c r="C61" i="9" s="1"/>
  <c r="C62" i="9" s="1"/>
  <c r="C63" i="9" s="1"/>
  <c r="C64" i="9" s="1"/>
  <c r="C65" i="9" s="1"/>
  <c r="C66" i="9" s="1"/>
  <c r="C67" i="9" s="1"/>
  <c r="C29" i="10"/>
  <c r="B29" i="10"/>
  <c r="C42" i="8"/>
  <c r="C55" i="8" s="1"/>
  <c r="C56" i="8" s="1"/>
  <c r="C57" i="8" s="1"/>
  <c r="C58" i="8" s="1"/>
  <c r="C59" i="8" s="1"/>
  <c r="C60" i="8" s="1"/>
  <c r="C61" i="8" s="1"/>
  <c r="C62" i="8" s="1"/>
  <c r="C63" i="8" s="1"/>
  <c r="C64" i="8" s="1"/>
  <c r="C65" i="8" s="1"/>
  <c r="B42" i="8"/>
  <c r="B41" i="1"/>
  <c r="C41" i="1"/>
  <c r="C55" i="1" s="1"/>
  <c r="C56" i="1" s="1"/>
  <c r="C57" i="1" s="1"/>
  <c r="C58" i="1" s="1"/>
  <c r="C59" i="1" s="1"/>
  <c r="C60" i="1" s="1"/>
  <c r="Y53" i="9" l="1"/>
  <c r="B30" i="10" l="1"/>
  <c r="B57" i="7" l="1"/>
  <c r="Y49" i="9" l="1"/>
  <c r="Y48" i="9"/>
  <c r="J16" i="6" l="1"/>
  <c r="I16" i="6"/>
  <c r="H16" i="6"/>
  <c r="B96" i="9" l="1"/>
  <c r="F45" i="10"/>
  <c r="D45" i="10"/>
  <c r="B93" i="8"/>
  <c r="C41" i="9" l="1"/>
  <c r="B40" i="9" l="1"/>
  <c r="F94" i="9" s="1"/>
  <c r="B51" i="10"/>
  <c r="C32" i="10"/>
  <c r="C30" i="10"/>
  <c r="L11" i="10"/>
  <c r="F51" i="10" s="1"/>
  <c r="J11" i="10"/>
  <c r="I31" i="10" s="1"/>
  <c r="I11" i="10"/>
  <c r="F16" i="2" s="1"/>
  <c r="H11" i="10"/>
  <c r="F15" i="2" s="1"/>
  <c r="F11" i="10"/>
  <c r="H31" i="10" s="1"/>
  <c r="E11" i="10"/>
  <c r="H29" i="10" s="1"/>
  <c r="D11" i="10"/>
  <c r="F7" i="2" s="1"/>
  <c r="C11" i="10"/>
  <c r="J10" i="10"/>
  <c r="I10" i="10"/>
  <c r="H10" i="10"/>
  <c r="F10" i="10"/>
  <c r="E10" i="10"/>
  <c r="D10" i="10"/>
  <c r="C10" i="10"/>
  <c r="K7" i="10"/>
  <c r="K11" i="10" s="1"/>
  <c r="C19" i="10" s="1"/>
  <c r="G11" i="10"/>
  <c r="K10" i="10"/>
  <c r="B18" i="10" s="1"/>
  <c r="C33" i="10"/>
  <c r="G11" i="2"/>
  <c r="G88" i="9" l="1"/>
  <c r="B95" i="9" s="1"/>
  <c r="E44" i="10"/>
  <c r="I27" i="10"/>
  <c r="F9" i="2"/>
  <c r="F8" i="2"/>
  <c r="B44" i="10"/>
  <c r="B17" i="10"/>
  <c r="H23" i="11"/>
  <c r="H24" i="11" s="1"/>
  <c r="B43" i="10"/>
  <c r="C16" i="10"/>
  <c r="I29" i="10"/>
  <c r="H27" i="10"/>
  <c r="F17" i="2"/>
  <c r="F19" i="2" s="1"/>
  <c r="F4" i="2"/>
  <c r="B49" i="10"/>
  <c r="C44" i="10"/>
  <c r="C34" i="10"/>
  <c r="B32" i="10"/>
  <c r="D32" i="10" s="1"/>
  <c r="B34" i="10"/>
  <c r="E43" i="10"/>
  <c r="G10" i="10"/>
  <c r="C43" i="10" s="1"/>
  <c r="E11" i="2"/>
  <c r="D87" i="9"/>
  <c r="D86" i="9"/>
  <c r="H80" i="9"/>
  <c r="C49" i="9"/>
  <c r="C47" i="9"/>
  <c r="B47" i="9"/>
  <c r="C26" i="9"/>
  <c r="B27" i="9"/>
  <c r="L12" i="9"/>
  <c r="F92" i="9" s="1"/>
  <c r="J12" i="9"/>
  <c r="I12" i="9"/>
  <c r="H12" i="9"/>
  <c r="F12" i="9"/>
  <c r="E12" i="9"/>
  <c r="D12" i="9"/>
  <c r="C12" i="9"/>
  <c r="C23" i="11" s="1"/>
  <c r="J11" i="9"/>
  <c r="I11" i="9"/>
  <c r="H11" i="9"/>
  <c r="F11" i="9"/>
  <c r="E11" i="9"/>
  <c r="D11" i="9"/>
  <c r="C11" i="9"/>
  <c r="K12" i="9"/>
  <c r="C25" i="9" s="1"/>
  <c r="G12" i="9"/>
  <c r="K11" i="9"/>
  <c r="G11" i="9"/>
  <c r="A20" i="10" l="1"/>
  <c r="B20" i="10"/>
  <c r="C20" i="10"/>
  <c r="H25" i="11"/>
  <c r="AG57" i="14"/>
  <c r="AG58" i="14" s="1"/>
  <c r="F12" i="2"/>
  <c r="H38" i="10"/>
  <c r="I38" i="10"/>
  <c r="D88" i="9"/>
  <c r="B92" i="9" s="1"/>
  <c r="B45" i="10"/>
  <c r="B47" i="10" s="1"/>
  <c r="G16" i="2"/>
  <c r="I73" i="9"/>
  <c r="D34" i="10"/>
  <c r="I75" i="9"/>
  <c r="G17" i="2"/>
  <c r="B87" i="9"/>
  <c r="B21" i="9"/>
  <c r="G4" i="2"/>
  <c r="E45" i="10"/>
  <c r="B50" i="10" s="1"/>
  <c r="H71" i="9"/>
  <c r="G7" i="2"/>
  <c r="C51" i="9"/>
  <c r="H73" i="9"/>
  <c r="G8" i="2"/>
  <c r="B86" i="9"/>
  <c r="C20" i="9"/>
  <c r="H75" i="9"/>
  <c r="G9" i="2"/>
  <c r="I71" i="9"/>
  <c r="G15" i="2"/>
  <c r="B33" i="10"/>
  <c r="D33" i="10" s="1"/>
  <c r="C45" i="10"/>
  <c r="C50" i="9"/>
  <c r="B49" i="9"/>
  <c r="D49" i="9" s="1"/>
  <c r="B50" i="9"/>
  <c r="C22" i="9"/>
  <c r="C86" i="9"/>
  <c r="B24" i="9"/>
  <c r="E86" i="9"/>
  <c r="B51" i="9"/>
  <c r="C87" i="9"/>
  <c r="B23" i="9"/>
  <c r="E87" i="9"/>
  <c r="C28" i="9" l="1"/>
  <c r="B28" i="9"/>
  <c r="A28" i="9"/>
  <c r="D35" i="10"/>
  <c r="B88" i="9"/>
  <c r="B90" i="9" s="1"/>
  <c r="D51" i="9"/>
  <c r="C88" i="9"/>
  <c r="B91" i="9" s="1"/>
  <c r="G45" i="10"/>
  <c r="C25" i="11"/>
  <c r="E88" i="9"/>
  <c r="B93" i="9" s="1"/>
  <c r="B48" i="10"/>
  <c r="B53" i="10" s="1"/>
  <c r="D50" i="9"/>
  <c r="D52" i="9" l="1"/>
  <c r="F21" i="2"/>
  <c r="D85" i="8" l="1"/>
  <c r="D84" i="8"/>
  <c r="H78" i="8"/>
  <c r="C43" i="8"/>
  <c r="B43" i="8"/>
  <c r="C26" i="8"/>
  <c r="B27" i="8"/>
  <c r="L12" i="8"/>
  <c r="F90" i="8" s="1"/>
  <c r="J12" i="8"/>
  <c r="I12" i="8"/>
  <c r="H12" i="8"/>
  <c r="F12" i="8"/>
  <c r="E12" i="8"/>
  <c r="D12" i="8"/>
  <c r="C12" i="8"/>
  <c r="J11" i="8"/>
  <c r="I11" i="8"/>
  <c r="H11" i="8"/>
  <c r="F11" i="8"/>
  <c r="E11" i="8"/>
  <c r="D11" i="8"/>
  <c r="C11" i="8"/>
  <c r="B84" i="8" s="1"/>
  <c r="K12" i="8"/>
  <c r="G12" i="8"/>
  <c r="C85" i="8" s="1"/>
  <c r="K11" i="8"/>
  <c r="C47" i="8"/>
  <c r="C11" i="2"/>
  <c r="E4" i="2" l="1"/>
  <c r="B21" i="8"/>
  <c r="E16" i="2"/>
  <c r="I71" i="8"/>
  <c r="H73" i="8"/>
  <c r="E9" i="2"/>
  <c r="I73" i="8"/>
  <c r="E17" i="2"/>
  <c r="D86" i="8"/>
  <c r="B90" i="8" s="1"/>
  <c r="I69" i="8"/>
  <c r="E15" i="2"/>
  <c r="H69" i="8"/>
  <c r="E7" i="2"/>
  <c r="H71" i="8"/>
  <c r="E8" i="2"/>
  <c r="B85" i="8"/>
  <c r="B24" i="8"/>
  <c r="B48" i="8"/>
  <c r="E84" i="8"/>
  <c r="C25" i="8"/>
  <c r="E85" i="8"/>
  <c r="C20" i="8"/>
  <c r="B46" i="8"/>
  <c r="D46" i="8" s="1"/>
  <c r="B23" i="8"/>
  <c r="C48" i="8"/>
  <c r="G11" i="8"/>
  <c r="Y52" i="9" l="1"/>
  <c r="Y51" i="9"/>
  <c r="Y50" i="9"/>
  <c r="D48" i="8"/>
  <c r="E86" i="8"/>
  <c r="B91" i="8" s="1"/>
  <c r="B86" i="8"/>
  <c r="B88" i="8" s="1"/>
  <c r="C84" i="8"/>
  <c r="B47" i="8"/>
  <c r="D47" i="8" s="1"/>
  <c r="C22" i="8"/>
  <c r="C28" i="8" l="1"/>
  <c r="B28" i="8"/>
  <c r="A28" i="8"/>
  <c r="D49" i="8"/>
  <c r="D52" i="8" s="1"/>
  <c r="C32" i="8" s="1"/>
  <c r="C86" i="8"/>
  <c r="B89" i="8" l="1"/>
  <c r="D78" i="1"/>
  <c r="D49" i="7" l="1"/>
  <c r="D48" i="7"/>
  <c r="L11" i="7"/>
  <c r="F54" i="7" s="1"/>
  <c r="J11" i="7"/>
  <c r="J36" i="7" s="1"/>
  <c r="I11" i="7"/>
  <c r="J34" i="7" s="1"/>
  <c r="H11" i="7"/>
  <c r="J32" i="7" s="1"/>
  <c r="F11" i="7"/>
  <c r="I36" i="7" s="1"/>
  <c r="E11" i="7"/>
  <c r="I34" i="7" s="1"/>
  <c r="D11" i="7"/>
  <c r="I32" i="7" s="1"/>
  <c r="C11" i="7"/>
  <c r="C20" i="7" s="1"/>
  <c r="J10" i="7"/>
  <c r="I10" i="7"/>
  <c r="H10" i="7"/>
  <c r="F10" i="7"/>
  <c r="E10" i="7"/>
  <c r="D10" i="7"/>
  <c r="C10" i="7"/>
  <c r="B48" i="7" s="1"/>
  <c r="K7" i="7"/>
  <c r="K11" i="7" s="1"/>
  <c r="C22" i="7" s="1"/>
  <c r="G7" i="7"/>
  <c r="G11" i="7" s="1"/>
  <c r="C49" i="7" s="1"/>
  <c r="D77" i="1"/>
  <c r="D79" i="1" s="1"/>
  <c r="B83" i="1" s="1"/>
  <c r="E28" i="6"/>
  <c r="D28" i="6"/>
  <c r="C28" i="6"/>
  <c r="E25" i="6"/>
  <c r="D25" i="6"/>
  <c r="C25" i="6"/>
  <c r="E22" i="6"/>
  <c r="D22" i="6"/>
  <c r="C22" i="6"/>
  <c r="E19" i="6"/>
  <c r="D19" i="6"/>
  <c r="E16" i="6"/>
  <c r="D16" i="6"/>
  <c r="C16" i="6"/>
  <c r="B36" i="7" l="1"/>
  <c r="B19" i="7"/>
  <c r="C4" i="2"/>
  <c r="C8" i="2"/>
  <c r="C9" i="2"/>
  <c r="C15" i="2"/>
  <c r="U57" i="14"/>
  <c r="U58" i="14" s="1"/>
  <c r="C7" i="2"/>
  <c r="C16" i="2"/>
  <c r="D50" i="7"/>
  <c r="C17" i="2"/>
  <c r="B49" i="7"/>
  <c r="K10" i="7"/>
  <c r="E48" i="7" s="1"/>
  <c r="B56" i="7"/>
  <c r="E49" i="7"/>
  <c r="D36" i="7"/>
  <c r="G10" i="7"/>
  <c r="B37" i="7" s="1"/>
  <c r="B54" i="7" l="1"/>
  <c r="B21" i="7"/>
  <c r="B38" i="7"/>
  <c r="B50" i="7"/>
  <c r="B52" i="7" s="1"/>
  <c r="D37" i="7"/>
  <c r="C48" i="7"/>
  <c r="I42" i="7"/>
  <c r="J42" i="7"/>
  <c r="C12" i="2"/>
  <c r="C19" i="2"/>
  <c r="D38" i="7"/>
  <c r="E50" i="7"/>
  <c r="B55" i="7" s="1"/>
  <c r="D39" i="7" l="1"/>
  <c r="D42" i="7" s="1"/>
  <c r="F55" i="7" s="1"/>
  <c r="B25" i="7"/>
  <c r="C25" i="7"/>
  <c r="A25" i="7"/>
  <c r="F58" i="7"/>
  <c r="C50" i="7"/>
  <c r="G50" i="7" s="1"/>
  <c r="B53" i="7" l="1"/>
  <c r="B58" i="7" s="1"/>
  <c r="C21" i="2" l="1"/>
  <c r="E60" i="7"/>
  <c r="D11" i="2"/>
  <c r="H11" i="2" s="1"/>
  <c r="C46" i="1" l="1"/>
  <c r="C45" i="1" l="1"/>
  <c r="C11" i="1" l="1"/>
  <c r="B20" i="1" s="1"/>
  <c r="B78" i="1" l="1"/>
  <c r="D4" i="2"/>
  <c r="J10" i="1"/>
  <c r="I10" i="1"/>
  <c r="H10" i="1"/>
  <c r="G10" i="1"/>
  <c r="C21" i="1" s="1"/>
  <c r="F10" i="1"/>
  <c r="E10" i="1"/>
  <c r="D10" i="1"/>
  <c r="C10" i="1"/>
  <c r="C19" i="1" s="1"/>
  <c r="L11" i="1"/>
  <c r="F83" i="1" s="1"/>
  <c r="K11" i="1"/>
  <c r="C24" i="1" s="1"/>
  <c r="J11" i="1"/>
  <c r="I11" i="1"/>
  <c r="H11" i="1"/>
  <c r="I61" i="1" s="1"/>
  <c r="G11" i="1"/>
  <c r="B22" i="1" s="1"/>
  <c r="F11" i="1"/>
  <c r="E11" i="1"/>
  <c r="D11" i="1"/>
  <c r="H61" i="1" s="1"/>
  <c r="B77" i="1" l="1"/>
  <c r="B79" i="1" s="1"/>
  <c r="B81" i="1" s="1"/>
  <c r="C77" i="1"/>
  <c r="B46" i="1"/>
  <c r="K5" i="2"/>
  <c r="K6" i="2"/>
  <c r="D16" i="2"/>
  <c r="H16" i="2" s="1"/>
  <c r="I64" i="1"/>
  <c r="D17" i="2"/>
  <c r="H17" i="2" s="1"/>
  <c r="I66" i="1"/>
  <c r="D15" i="2"/>
  <c r="H15" i="2" s="1"/>
  <c r="E78" i="1"/>
  <c r="D9" i="2"/>
  <c r="H9" i="2" s="1"/>
  <c r="H66" i="1"/>
  <c r="D7" i="2"/>
  <c r="H7" i="2" s="1"/>
  <c r="D8" i="2"/>
  <c r="H8" i="2" s="1"/>
  <c r="H64" i="1"/>
  <c r="C78" i="1"/>
  <c r="D46" i="1"/>
  <c r="K10" i="1"/>
  <c r="B23" i="1" s="1"/>
  <c r="B45" i="1"/>
  <c r="D45" i="1" s="1"/>
  <c r="C42" i="1"/>
  <c r="B42" i="1"/>
  <c r="C79" i="1" l="1"/>
  <c r="B82" i="1" s="1"/>
  <c r="E77" i="1"/>
  <c r="E79" i="1" s="1"/>
  <c r="B84" i="1" s="1"/>
  <c r="B47" i="1"/>
  <c r="D47" i="1" s="1"/>
  <c r="C27" i="1"/>
  <c r="B27" i="1"/>
  <c r="D48" i="1"/>
  <c r="D51" i="1" s="1"/>
  <c r="D54" i="1" l="1"/>
  <c r="B30" i="1"/>
  <c r="D56" i="1"/>
  <c r="D55" i="1"/>
  <c r="C31" i="1"/>
  <c r="D59" i="1"/>
  <c r="D58" i="1"/>
  <c r="D57" i="1"/>
  <c r="A27" i="1"/>
  <c r="D60" i="1" l="1"/>
  <c r="V41" i="14"/>
  <c r="W41" i="14"/>
  <c r="V39" i="14"/>
  <c r="V42" i="14"/>
  <c r="W42" i="14"/>
  <c r="V43" i="14"/>
  <c r="V40" i="14"/>
  <c r="W40" i="14"/>
  <c r="C36" i="1"/>
  <c r="A31" i="1"/>
  <c r="A30" i="1"/>
  <c r="D61" i="1"/>
  <c r="W39" i="14" l="1"/>
  <c r="S57" i="1"/>
  <c r="T57" i="1"/>
  <c r="W44" i="14"/>
  <c r="B35" i="1"/>
  <c r="W43" i="14"/>
  <c r="Y54" i="1"/>
  <c r="Y53" i="1"/>
  <c r="Y52" i="1"/>
  <c r="X57" i="1" l="1"/>
  <c r="H69" i="1" s="1"/>
  <c r="Y56" i="1"/>
  <c r="V44" i="14"/>
  <c r="I69" i="1"/>
  <c r="Y49" i="1"/>
  <c r="Y55" i="1"/>
  <c r="A34" i="1"/>
  <c r="V53" i="14"/>
  <c r="W45" i="14"/>
  <c r="C34" i="1"/>
  <c r="B34" i="1"/>
  <c r="V45" i="14"/>
  <c r="F84" i="1"/>
  <c r="V50" i="14"/>
  <c r="V51" i="14"/>
  <c r="V52" i="14"/>
  <c r="Y57" i="1" l="1"/>
  <c r="F78" i="1" s="1"/>
  <c r="F79" i="1" s="1"/>
  <c r="B85" i="1" s="1"/>
  <c r="F87" i="1"/>
  <c r="V49" i="14"/>
  <c r="V54" i="14"/>
  <c r="W57" i="14"/>
  <c r="I73" i="1"/>
  <c r="V55" i="14" l="1"/>
  <c r="W58" i="14" s="1"/>
  <c r="H73" i="1"/>
  <c r="D18" i="2"/>
  <c r="B87" i="1"/>
  <c r="G79" i="1"/>
  <c r="D10" i="2"/>
  <c r="E89" i="1" l="1"/>
  <c r="D21" i="2"/>
  <c r="D19" i="2"/>
  <c r="D12" i="2"/>
  <c r="D57" i="8" l="1"/>
  <c r="D58" i="8"/>
  <c r="D59" i="8"/>
  <c r="D60" i="8"/>
  <c r="D61" i="8"/>
  <c r="D62" i="8"/>
  <c r="D63" i="8"/>
  <c r="D64" i="8"/>
  <c r="D56" i="8"/>
  <c r="D55" i="8"/>
  <c r="A32" i="8"/>
  <c r="A31" i="8"/>
  <c r="D66" i="8"/>
  <c r="B31" i="8"/>
  <c r="C37" i="8" l="1"/>
  <c r="Z39" i="14"/>
  <c r="Y52" i="8"/>
  <c r="Z43" i="14"/>
  <c r="Z41" i="14"/>
  <c r="B36" i="8"/>
  <c r="Z40" i="14"/>
  <c r="D65" i="8"/>
  <c r="Z42" i="14"/>
  <c r="Y59" i="8"/>
  <c r="Y60" i="8" l="1"/>
  <c r="Y58" i="8"/>
  <c r="Y51" i="8"/>
  <c r="F91" i="8" s="1"/>
  <c r="F94" i="8" s="1"/>
  <c r="A35" i="8"/>
  <c r="C35" i="8"/>
  <c r="B35" i="8"/>
  <c r="AA39" i="14"/>
  <c r="Z49" i="14" s="1"/>
  <c r="Y53" i="8"/>
  <c r="AA40" i="14"/>
  <c r="Z50" i="14" s="1"/>
  <c r="Y55" i="8"/>
  <c r="AA42" i="14"/>
  <c r="Z52" i="14" s="1"/>
  <c r="Y54" i="8"/>
  <c r="AA41" i="14"/>
  <c r="Z51" i="14" s="1"/>
  <c r="Y56" i="8"/>
  <c r="AA43" i="14"/>
  <c r="Z53" i="14" s="1"/>
  <c r="Y57" i="8"/>
  <c r="Z44" i="14" l="1"/>
  <c r="Y61" i="8"/>
  <c r="S63" i="8"/>
  <c r="T63" i="8"/>
  <c r="AA44" i="14"/>
  <c r="I76" i="8"/>
  <c r="I80" i="8" s="1"/>
  <c r="Y62" i="8" l="1"/>
  <c r="Y63" i="8" s="1"/>
  <c r="F85" i="8" s="1"/>
  <c r="F86" i="8" s="1"/>
  <c r="G86" i="8" s="1"/>
  <c r="H76" i="8"/>
  <c r="AA57" i="14" s="1"/>
  <c r="AA45" i="14"/>
  <c r="E18" i="2"/>
  <c r="E10" i="2" l="1"/>
  <c r="E12" i="2" s="1"/>
  <c r="H80" i="8"/>
  <c r="B92" i="8"/>
  <c r="B94" i="8" s="1"/>
  <c r="E21" i="2" s="1"/>
  <c r="E19" i="2"/>
  <c r="D38" i="10"/>
  <c r="F52" i="10" s="1"/>
  <c r="F53" i="10" s="1"/>
  <c r="E55" i="10" s="1"/>
  <c r="E96" i="8" l="1"/>
  <c r="B31" i="9"/>
  <c r="C32" i="9"/>
  <c r="D58" i="9"/>
  <c r="D59" i="9"/>
  <c r="D60" i="9"/>
  <c r="D61" i="9"/>
  <c r="D62" i="9"/>
  <c r="D63" i="9"/>
  <c r="D64" i="9"/>
  <c r="D65" i="9"/>
  <c r="D66" i="9"/>
  <c r="A32" i="9"/>
  <c r="A31" i="9"/>
  <c r="D68" i="9"/>
  <c r="U57" i="9" l="1"/>
  <c r="V57" i="9"/>
  <c r="U63" i="9"/>
  <c r="V63" i="9"/>
  <c r="U59" i="9"/>
  <c r="V59" i="9"/>
  <c r="V55" i="9"/>
  <c r="C37" i="9" s="1"/>
  <c r="U55" i="9"/>
  <c r="U62" i="9"/>
  <c r="V62" i="9"/>
  <c r="U61" i="9"/>
  <c r="V61" i="9"/>
  <c r="U60" i="9"/>
  <c r="V60" i="9"/>
  <c r="U58" i="9"/>
  <c r="V58" i="9"/>
  <c r="V56" i="9"/>
  <c r="D67" i="9"/>
  <c r="Y55" i="9"/>
  <c r="U64" i="9" l="1"/>
  <c r="V64" i="9"/>
  <c r="A35" i="9"/>
  <c r="Y60" i="9"/>
  <c r="B35" i="9"/>
  <c r="Y58" i="9"/>
  <c r="Y62" i="9"/>
  <c r="AH53" i="14"/>
  <c r="Y63" i="9"/>
  <c r="AH51" i="14"/>
  <c r="AH50" i="14"/>
  <c r="AH52" i="14"/>
  <c r="AI45" i="14"/>
  <c r="Y61" i="9"/>
  <c r="Y57" i="9"/>
  <c r="Y56" i="9"/>
  <c r="Y64" i="9"/>
  <c r="Y59" i="9"/>
  <c r="Y54" i="9"/>
  <c r="F93" i="9" s="1"/>
  <c r="AH49" i="14" l="1"/>
  <c r="F97" i="9"/>
  <c r="AH45" i="14"/>
  <c r="C35" i="9"/>
  <c r="F88" i="9" l="1"/>
  <c r="AH54" i="14"/>
  <c r="AH55" i="14" s="1"/>
  <c r="I82" i="9"/>
  <c r="H82" i="9"/>
  <c r="G10" i="2"/>
  <c r="H88" i="9" l="1"/>
  <c r="B94" i="9"/>
  <c r="B97" i="9" s="1"/>
  <c r="G18" i="2"/>
  <c r="AI57" i="14"/>
  <c r="AI58" i="14" s="1"/>
  <c r="G12" i="2"/>
  <c r="H12" i="2" s="1"/>
  <c r="K7" i="2" s="1"/>
  <c r="H10" i="2"/>
  <c r="H18" i="2"/>
  <c r="G19" i="2"/>
  <c r="H19" i="2" s="1"/>
  <c r="K8" i="2" s="1"/>
  <c r="Z54" i="14"/>
  <c r="Z55" i="14" s="1"/>
  <c r="AA58" i="14" s="1"/>
  <c r="Z45" i="14"/>
  <c r="E99" i="9" l="1"/>
  <c r="G21" i="2"/>
  <c r="H21" i="2" s="1"/>
  <c r="K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Crouch, Olivia (SAO)</author>
  </authors>
  <commentList>
    <comment ref="F37" authorId="0" shapeId="0" xr:uid="{00000000-0006-0000-0200-000001000000}">
      <text>
        <r>
          <rPr>
            <sz val="9"/>
            <color indexed="81"/>
            <rFont val="Tahoma"/>
            <family val="2"/>
          </rPr>
          <t>Always $0 for PERS 1. See Note above the Change in Proportionate Share table.</t>
        </r>
      </text>
    </comment>
    <comment ref="F47" authorId="0" shapeId="0" xr:uid="{00000000-0006-0000-0200-000002000000}">
      <text>
        <r>
          <rPr>
            <sz val="9"/>
            <color indexed="81"/>
            <rFont val="Tahoma"/>
            <family val="2"/>
          </rPr>
          <t>Always $0 for PERS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Crouch, Olivia (SAO)</author>
  </authors>
  <commentList>
    <comment ref="F32" authorId="0" shapeId="0" xr:uid="{00000000-0006-0000-0500-000001000000}">
      <text>
        <r>
          <rPr>
            <sz val="9"/>
            <color indexed="81"/>
            <rFont val="Tahoma"/>
            <family val="2"/>
          </rPr>
          <t>Always $0 for LEOFF 1. See Note above the Change in Proportionate Share table.</t>
        </r>
      </text>
    </comment>
    <comment ref="F36" authorId="0" shapeId="0" xr:uid="{00000000-0006-0000-0500-000002000000}">
      <text>
        <r>
          <rPr>
            <sz val="9"/>
            <color indexed="81"/>
            <rFont val="Tahoma"/>
            <family val="2"/>
          </rPr>
          <t>Always $0 for LEOFF 1. There have been no contributions to the plan since 2000.</t>
        </r>
      </text>
    </comment>
    <comment ref="D42" authorId="0" shapeId="0" xr:uid="{00000000-0006-0000-0500-000003000000}">
      <text>
        <r>
          <rPr>
            <sz val="9"/>
            <color indexed="81"/>
            <rFont val="Tahoma"/>
            <family val="2"/>
          </rPr>
          <t>Always $0 for LEOFF 1. There have been no contributions to the plan since 2000.</t>
        </r>
      </text>
    </comment>
    <comment ref="F42" authorId="0" shapeId="0" xr:uid="{00000000-0006-0000-0500-000004000000}">
      <text>
        <r>
          <rPr>
            <sz val="9"/>
            <color indexed="81"/>
            <rFont val="Tahoma"/>
            <family val="2"/>
          </rPr>
          <t>Always $0 for LEOFF 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Crouch, Olivia (SAO)</author>
  </authors>
  <commentList>
    <comment ref="S47" authorId="0" shapeId="0" xr:uid="{00000000-0006-0000-0800-000001000000}">
      <text>
        <r>
          <rPr>
            <sz val="9"/>
            <color indexed="81"/>
            <rFont val="Tahoma"/>
            <family val="2"/>
          </rPr>
          <t>Contributions subsequent to the measurement date are excluded because those are not amortized. They are expensed in the next fiscal year.</t>
        </r>
      </text>
    </comment>
  </commentList>
</comments>
</file>

<file path=xl/sharedStrings.xml><?xml version="1.0" encoding="utf-8"?>
<sst xmlns="http://schemas.openxmlformats.org/spreadsheetml/2006/main" count="797" uniqueCount="286">
  <si>
    <r>
      <rPr>
        <b/>
        <sz val="11"/>
        <color theme="1"/>
        <rFont val="Calibri"/>
        <family val="2"/>
        <scheme val="minor"/>
      </rPr>
      <t xml:space="preserve">Entity management is </t>
    </r>
    <r>
      <rPr>
        <b/>
        <u/>
        <sz val="11"/>
        <color theme="1"/>
        <rFont val="Calibri"/>
        <family val="2"/>
        <scheme val="minor"/>
      </rPr>
      <t>solely</t>
    </r>
    <r>
      <rPr>
        <b/>
        <sz val="11"/>
        <color theme="1"/>
        <rFont val="Calibri"/>
        <family val="2"/>
        <scheme val="minor"/>
      </rPr>
      <t xml:space="preserve"> responsible for the content of the financial statements.</t>
    </r>
    <r>
      <rPr>
        <sz val="11"/>
        <color theme="1"/>
        <rFont val="Calibri"/>
        <family val="2"/>
        <scheme val="minor"/>
      </rPr>
      <t xml:space="preserve">  This guidance is intended to assist local governments in the application of the new pension standards.  Local governments must use their own professional judgment to determine if this guidance is appropriate for their facts and circumstances and must draw their own conclusions about the proper application of the pension standards.  Use of this guidance does not represent verification, approval or audit of amounts for financial statement reporting.  Financial statement preparers must retain adequate supporting documentation for all amounts reported.</t>
    </r>
  </si>
  <si>
    <t>Caution - The attached template is for a local government with a 12/31 year end.  If you are using the spreadsheets for a different year end, you will need to modify as necessary.</t>
  </si>
  <si>
    <r>
      <t>Before you start, gather the following information for each plan in which you participate (</t>
    </r>
    <r>
      <rPr>
        <b/>
        <i/>
        <sz val="11"/>
        <color theme="1"/>
        <rFont val="Calibri"/>
        <family val="2"/>
        <scheme val="minor"/>
      </rPr>
      <t>see yellow input cells on each sheet)</t>
    </r>
    <r>
      <rPr>
        <b/>
        <sz val="11"/>
        <color theme="1"/>
        <rFont val="Calibri"/>
        <family val="2"/>
        <scheme val="minor"/>
      </rPr>
      <t>:</t>
    </r>
  </si>
  <si>
    <t>1) From the DRS PEFI:</t>
  </si>
  <si>
    <t>Annual Financial Reports</t>
  </si>
  <si>
    <t>Your individual employer allocation percentages for both last year (beginning balances) and the current year (ending balances).</t>
  </si>
  <si>
    <r>
      <rPr>
        <b/>
        <sz val="11"/>
        <color rgb="FFFF0000"/>
        <rFont val="Calibri"/>
        <family val="2"/>
      </rPr>
      <t>Important!</t>
    </r>
    <r>
      <rPr>
        <sz val="11"/>
        <color theme="1"/>
        <rFont val="Calibri"/>
        <family val="2"/>
      </rPr>
      <t xml:space="preserve"> Employers have a responsibility to exercise due care in financial reporting and to verify and recalculate amounts specific to them.  Use the DRS Employer Reporting Application (ERA) contribution reconciliation to verify the reasonableness of contributions used in the calculation of your proportionate share percentage.  Note that DRS calculates contributions based on the process date (the day after the transmittal date), not your reporting date.  This may cause minor timing differences between your accounting records and DRS.  Retain your documentation of the reconciliation process for SAO audit.</t>
    </r>
  </si>
  <si>
    <t>DRS Employer Reporting Application (ERA) contribution reconciliation</t>
  </si>
  <si>
    <t>Note for PERS 1 (and TRS 1) - The employer allocation schedules in the PEFI have separate sections for both the regular allocation (only applicable if you have Plan 1 employees) and the Plan 1 UAAL allocation.  All Plan 2/3 employers will have a Plan 1 UAAL allocation, even if they don't have any Plan 1 employees.  Add the two percentages together to use the Plan 1 spreadsheet.</t>
  </si>
  <si>
    <t>2) The amount of your employer contributions* subsequent to the measurement date (e.g. 6 months).</t>
  </si>
  <si>
    <t>3) Your amortization schedules for the prior years' changes in proportionate share.</t>
  </si>
  <si>
    <t>4) The amount of your employer contributions* for your fiscal year (12 months).</t>
  </si>
  <si>
    <t>*Contributions:</t>
  </si>
  <si>
    <t>For all calculations, you must use actual employer contributions to the plans.  This is not the amounts based on published rates, but the amounts that actually were contributed to each plan.  Note that a significant portion of employer contributions from PERS 2/3, SERS 2/3 and PSERS actually go to PERS 1 and should be reported as PERS 1 contributions.  Use the DRS Employer Reporting Application (ERA) contribution reconciliation system to obtain the breakdown by plan for your employer contributions.  LEOFF 1 has no contributions.</t>
  </si>
  <si>
    <t>Step 1 - Calculate and record your share of the current year collective pension amounts:</t>
  </si>
  <si>
    <t>The top section of each plan spreadsheet shows the collective pension amounts (in whole dollars) from the PEFI.  Note that debits are shown as positive amounts and (credits) as negative amounts.</t>
  </si>
  <si>
    <t>The collective amounts are multiplied by the employer's individual allocation percentage to calculate the employer's proportionate share of the pension liability or asset, deferred outflows, and deferred inflows.</t>
  </si>
  <si>
    <t>In your accounting system, you will reverse the prior year amounts and record the current year amounts; the net difference is an adjustment to pension expense.</t>
  </si>
  <si>
    <t>Step 2 - Calculate your current year change in proportionate share:</t>
  </si>
  <si>
    <t xml:space="preserve">Each plan spreadsheet includes a table to help you calculate your annual change in proportionate share.  This is the amount to be recognized for the net effect of the change in proportion (the %) on beginning pension liabilities/assets, deferred outflows and deferred inflows.  The table will calculate a debit (a deferred outflow) or a credit (a deferred inflow).  </t>
  </si>
  <si>
    <t>For PERS 2/3, PSERS, and LEOFF 2 plans, the deferred outflow or inflow will be recorded and will be amortized over the remaining service life of active plan participants.  The recognition period for each plan is published in the DRS PEFI.  Amortization always begins as of the beginning of the current year.</t>
  </si>
  <si>
    <t>The provisions of GASB statements need not be applied to immaterial items.  Governments may consider adopting an amortization threshold for their deferred outflows/inflows related to pensions.  For example, amounts less than $500 could be expensed in the current year rather than amortized over many years.  Set a reasonable threshold for your circumstances and adopt as an official, written finance policy.</t>
  </si>
  <si>
    <t>For PERS 1 and LEOFF 1, the recognition period of these closed plans is only 1 year as of the beginning of the year and there is no need to record and amortize the changes in the employers' proportionate share.  These changes are already accounted for in the change in the net pension liability.  However, it is important to identify the amount of the change in order to reconcile pension expense to the net change in the net pension liability.</t>
  </si>
  <si>
    <t>Step 3 - Amortize the current and prior years' changes in proportionate share:</t>
  </si>
  <si>
    <r>
      <t xml:space="preserve">The PERS 2/3, PSERS, and LEOFF 2 plan spreadsheets include sample amortization tables to illustrate how the changes in proportionate share are amortized each year.  The current year table was calculated in Step 2.  </t>
    </r>
    <r>
      <rPr>
        <b/>
        <sz val="11"/>
        <color theme="1"/>
        <rFont val="Calibri"/>
        <family val="2"/>
        <scheme val="minor"/>
      </rPr>
      <t>You must populate the prior year amortization tables with your individual employer information.</t>
    </r>
  </si>
  <si>
    <t>Step 4 - Prepare the summary and reconcile to the financial statements</t>
  </si>
  <si>
    <t>The "Summary" tab shows the pension amounts for each plan.  Delete plans that are not applicable.  The total column should trace to the financial statements.</t>
  </si>
  <si>
    <t>Reconcile the change in the net pension liability or asset to pension expense:</t>
  </si>
  <si>
    <t>Each plan spreadsheet includes a reconciliation of the net change in the net pension liability to total pension expense.  This reconciliation process ensures that the correct amount for pension expense is reported in the notes.  For this calculation, you will need to add your beginning of the year balances for prior years' changes in proportionate share and your total contributions for the year.  The timing differences identified when you verified the reasonableness of your contributions to DRS will also affect this reconciliation.</t>
  </si>
  <si>
    <t>Allocation of pension amounts to funds and activities:</t>
  </si>
  <si>
    <t>The amounts in this spreadsheet are calculated for each plan as a whole.  For financial statement reporting, you must allocate the pension amounts among the relevant governmental and business-type activities and individual proprietary-type funds.  In the statement of activities, pension expense for governmental activities should be allocated by function.  SAO does not prescribe any particular allocation method.  However, the method should be based on the manner in which contributions to the plan are assessed.</t>
  </si>
  <si>
    <r>
      <t xml:space="preserve">Step 5 - Special Funding Situation </t>
    </r>
    <r>
      <rPr>
        <b/>
        <i/>
        <sz val="11"/>
        <rFont val="Calibri"/>
        <family val="2"/>
        <scheme val="minor"/>
      </rPr>
      <t>(LEOFF employers only)</t>
    </r>
    <r>
      <rPr>
        <b/>
        <sz val="11"/>
        <rFont val="Calibri"/>
        <family val="2"/>
        <scheme val="minor"/>
      </rPr>
      <t>:</t>
    </r>
  </si>
  <si>
    <t>See the "SpecFndg" tab to calculate the amount of revenue and pension expense to recognize and to calculate the State's proportionate share of the net pension asset associated with the individual employer for note disclosures.</t>
  </si>
  <si>
    <t>Step 6 - Prepare notes to the financial statements:</t>
  </si>
  <si>
    <t>See the BARS manual for sample note disclosures and RSI schedules.</t>
  </si>
  <si>
    <t>Each plan spreadsheet includes a sample table of deferred outflows and deferred inflows for reporting in the notes to the financial statements.</t>
  </si>
  <si>
    <t>The "Amort" tab includes an amortization table for the deferred outflows and inflows.  Note that the total for this amortization table must equal the total of all deferred outflows and inflows, excluding contributions subsequent to the measurement date.  Use the "Amort" tab to help calculate your individual employer amortization for each type of deferred outflow and deferred inflow.</t>
  </si>
  <si>
    <t>Use the "Sensitivity" tab to help calculate your individual employer amounts for the note disclosure.</t>
  </si>
  <si>
    <t>Account Balance</t>
  </si>
  <si>
    <t>PERS 1</t>
  </si>
  <si>
    <t>PERS 2/3</t>
  </si>
  <si>
    <t>PSERS</t>
  </si>
  <si>
    <t>LEOFF 1</t>
  </si>
  <si>
    <t>LEOFF 2</t>
  </si>
  <si>
    <t>TOTAL PLANS</t>
  </si>
  <si>
    <t>For table in notes:</t>
  </si>
  <si>
    <t>Ending Net Pension Asset (Liability)</t>
  </si>
  <si>
    <t>Do not net assets and liabilities.</t>
  </si>
  <si>
    <t>Aggregate Pension Amounts - All Plans</t>
  </si>
  <si>
    <t>Pension liabilities</t>
  </si>
  <si>
    <t>Ending Deferred Outflows:</t>
  </si>
  <si>
    <t>Pension assets</t>
  </si>
  <si>
    <t xml:space="preserve">   Differences between expected and actual experience</t>
  </si>
  <si>
    <t>Deferred outflows of resources</t>
  </si>
  <si>
    <t xml:space="preserve">   Net difference between projected and actual investment earnings</t>
  </si>
  <si>
    <t>Deferred inflows of resources</t>
  </si>
  <si>
    <t xml:space="preserve">   Changes of assumptions</t>
  </si>
  <si>
    <t>Pension expense/expenditures</t>
  </si>
  <si>
    <t xml:space="preserve">   Changes in proportionate share</t>
  </si>
  <si>
    <t xml:space="preserve">   Contributions subsequent to the measurement date</t>
  </si>
  <si>
    <t xml:space="preserve">     Total Deferred Outflows (DR)</t>
  </si>
  <si>
    <t>Ending Deferred Inflows:</t>
  </si>
  <si>
    <t xml:space="preserve">     Total Deferred Inflows (CR)</t>
  </si>
  <si>
    <t>Total pension expense</t>
  </si>
  <si>
    <t>Read the Instructions tab before using this tool.</t>
  </si>
  <si>
    <t>Note that deferred outflows/inflows balances are as of year end, so they already include current and prior years amortization.</t>
  </si>
  <si>
    <t>Net Pension Asset
(Liability)</t>
  </si>
  <si>
    <t>Deferred Outflows of Resources (DR)</t>
  </si>
  <si>
    <t>Deferred Inflows of Resources (CR)</t>
  </si>
  <si>
    <t>Plan
Pension
Expense
(Income)</t>
  </si>
  <si>
    <r>
      <rPr>
        <b/>
        <sz val="18"/>
        <color theme="1"/>
        <rFont val="Calibri"/>
        <family val="2"/>
        <scheme val="minor"/>
      </rPr>
      <t>PERS Plan 1</t>
    </r>
    <r>
      <rPr>
        <b/>
        <sz val="11"/>
        <color theme="1"/>
        <rFont val="Calibri"/>
        <family val="2"/>
        <scheme val="minor"/>
      </rPr>
      <t xml:space="preserve">
Schedule of Collective Pension Amounts from the DRS PEFI:</t>
    </r>
  </si>
  <si>
    <t>Differences
Between
Expected
and Actual
Experience</t>
  </si>
  <si>
    <t>Net Difference
Between
Projected and
Actual
Investment
Earnings on
Pension Plan
Investments</t>
  </si>
  <si>
    <t>Changes of
Assumptions</t>
  </si>
  <si>
    <t>Total Deferred
Outflows
(Excluding
Employer
Specific
Amounts)</t>
  </si>
  <si>
    <t>Changes of Assumptions</t>
  </si>
  <si>
    <t>Total Deferred
Inflows
(Excluding
Employer
Specific
Amounts)</t>
  </si>
  <si>
    <t>PEFI - Prior year (2023) balances</t>
  </si>
  <si>
    <t>PEFI - Current year (2024) balances</t>
  </si>
  <si>
    <t>Calculate your individual employer amounts:</t>
  </si>
  <si>
    <t>2023 - enter you allocation % in the yellow cell</t>
  </si>
  <si>
    <t>2024 - enter you allocation % in the yellow cell</t>
  </si>
  <si>
    <t xml:space="preserve">Contributions from 7/1/23 to 12/31/23: </t>
  </si>
  <si>
    <t xml:space="preserve">Contributions from 7/1/24 to 12/31/24: </t>
  </si>
  <si>
    <t>Step 1 - Collective pension amounts (from above) - reverse prior year amounts and record current year amounts:</t>
  </si>
  <si>
    <t>DR</t>
  </si>
  <si>
    <t>CR</t>
  </si>
  <si>
    <r>
      <t xml:space="preserve">Net pension liability - reverse </t>
    </r>
    <r>
      <rPr>
        <b/>
        <sz val="11"/>
        <color rgb="FF0070C0"/>
        <rFont val="Calibri"/>
        <family val="2"/>
        <scheme val="minor"/>
      </rPr>
      <t>prior</t>
    </r>
    <r>
      <rPr>
        <sz val="11"/>
        <color theme="1"/>
        <rFont val="Calibri"/>
        <family val="2"/>
        <scheme val="minor"/>
      </rPr>
      <t xml:space="preserve"> year</t>
    </r>
  </si>
  <si>
    <r>
      <t xml:space="preserve">Net pension liability - report </t>
    </r>
    <r>
      <rPr>
        <b/>
        <sz val="11"/>
        <color rgb="FF0070C0"/>
        <rFont val="Calibri"/>
        <family val="2"/>
        <scheme val="minor"/>
      </rPr>
      <t>current</t>
    </r>
    <r>
      <rPr>
        <sz val="11"/>
        <color theme="1"/>
        <rFont val="Calibri"/>
        <family val="2"/>
        <scheme val="minor"/>
      </rPr>
      <t xml:space="preserve"> year</t>
    </r>
  </si>
  <si>
    <r>
      <t xml:space="preserve">Deferred Inflows - reverse </t>
    </r>
    <r>
      <rPr>
        <b/>
        <sz val="11"/>
        <color rgb="FF0070C0"/>
        <rFont val="Calibri"/>
        <family val="2"/>
        <scheme val="minor"/>
      </rPr>
      <t>prior</t>
    </r>
    <r>
      <rPr>
        <sz val="11"/>
        <color theme="1"/>
        <rFont val="Calibri"/>
        <family val="2"/>
        <scheme val="minor"/>
      </rPr>
      <t xml:space="preserve"> year</t>
    </r>
  </si>
  <si>
    <r>
      <t xml:space="preserve">Deferred Inflows - report </t>
    </r>
    <r>
      <rPr>
        <b/>
        <sz val="11"/>
        <color rgb="FF0070C0"/>
        <rFont val="Calibri"/>
        <family val="2"/>
        <scheme val="minor"/>
      </rPr>
      <t>current</t>
    </r>
    <r>
      <rPr>
        <sz val="11"/>
        <color theme="1"/>
        <rFont val="Calibri"/>
        <family val="2"/>
        <scheme val="minor"/>
      </rPr>
      <t xml:space="preserve"> year</t>
    </r>
  </si>
  <si>
    <r>
      <t xml:space="preserve">Deferred Outflow - Contributions - reverse </t>
    </r>
    <r>
      <rPr>
        <b/>
        <sz val="11"/>
        <color rgb="FF0070C0"/>
        <rFont val="Calibri"/>
        <family val="2"/>
        <scheme val="minor"/>
      </rPr>
      <t>prior</t>
    </r>
    <r>
      <rPr>
        <b/>
        <sz val="11"/>
        <color theme="1"/>
        <rFont val="Calibri"/>
        <family val="2"/>
        <scheme val="minor"/>
      </rPr>
      <t xml:space="preserve"> </t>
    </r>
    <r>
      <rPr>
        <sz val="11"/>
        <color theme="1"/>
        <rFont val="Calibri"/>
        <family val="2"/>
        <scheme val="minor"/>
      </rPr>
      <t>year</t>
    </r>
  </si>
  <si>
    <r>
      <t xml:space="preserve">Deferred Outflow - Contributions - report </t>
    </r>
    <r>
      <rPr>
        <b/>
        <sz val="11"/>
        <color rgb="FF0070C0"/>
        <rFont val="Calibri"/>
        <family val="2"/>
        <scheme val="minor"/>
      </rPr>
      <t>current</t>
    </r>
    <r>
      <rPr>
        <sz val="11"/>
        <color theme="1"/>
        <rFont val="Calibri"/>
        <family val="2"/>
        <scheme val="minor"/>
      </rPr>
      <t xml:space="preserve"> year</t>
    </r>
  </si>
  <si>
    <t>Since the recognition period of the plan is only 1 year as of the beginning of the year, there is no need to record and amortize changes in the employers' proportionate share. These changes are already accounted for in the change in the net pension liability.  The table below will identify the amount of that change, which is needed to reconcile pension expense.</t>
  </si>
  <si>
    <t>Table for Notes to FS</t>
  </si>
  <si>
    <t>Deferred
Outflows</t>
  </si>
  <si>
    <t>Deferred
Inflows</t>
  </si>
  <si>
    <t>See Amort tab for DO / DI amortization schedules.</t>
  </si>
  <si>
    <t>PERS 1 - Change in proportionate share</t>
  </si>
  <si>
    <t>Differences between expected and actual experience</t>
  </si>
  <si>
    <r>
      <t>DR/</t>
    </r>
    <r>
      <rPr>
        <b/>
        <sz val="11"/>
        <color rgb="FFFF0000"/>
        <rFont val="Calibri"/>
        <family val="2"/>
        <scheme val="minor"/>
      </rPr>
      <t>(CR)</t>
    </r>
  </si>
  <si>
    <t>Net difference between projected and actual investment earnings on pension plan investments</t>
  </si>
  <si>
    <r>
      <t xml:space="preserve">Net Pension Asset </t>
    </r>
    <r>
      <rPr>
        <sz val="11"/>
        <color rgb="FFFF0000"/>
        <rFont val="Calibri"/>
        <family val="2"/>
        <scheme val="minor"/>
      </rPr>
      <t>(Liability)</t>
    </r>
  </si>
  <si>
    <t>Changes of assumptions</t>
  </si>
  <si>
    <t>Deferred Outflows</t>
  </si>
  <si>
    <t>Changes in proportion and differences between contributions and proportionate share of contributions</t>
  </si>
  <si>
    <t>(Deferred Inflows)</t>
  </si>
  <si>
    <t>Totals of changes in beginning reported balances:</t>
  </si>
  <si>
    <t>Contributions subsequent to the measurement date</t>
  </si>
  <si>
    <t>Amount recognized in pension expense for the net effect of the change in proportion.</t>
  </si>
  <si>
    <t>TOTAL</t>
  </si>
  <si>
    <t>PERS 1 - Reconcile change in NPL to pension expense</t>
  </si>
  <si>
    <t>NPL</t>
  </si>
  <si>
    <t>Collective
DO</t>
  </si>
  <si>
    <t>Subsequent
Contrib. DO</t>
  </si>
  <si>
    <t>Collective
DI</t>
  </si>
  <si>
    <t>Employer
Specific DO/DI</t>
  </si>
  <si>
    <t>Total
Expense
Adjustment</t>
  </si>
  <si>
    <t>Current Year
Contributions</t>
  </si>
  <si>
    <t>Beginning of year</t>
  </si>
  <si>
    <t>End of Year</t>
  </si>
  <si>
    <t>You must input your actual current year employer contributions</t>
  </si>
  <si>
    <t>Change</t>
  </si>
  <si>
    <t>net change in pension liability</t>
  </si>
  <si>
    <t>net change in collective DO</t>
  </si>
  <si>
    <t>Examples of common reconciling items</t>
  </si>
  <si>
    <t>net change in DO contributions</t>
  </si>
  <si>
    <t>% of collective pension expense</t>
  </si>
  <si>
    <t>net change in collective DI</t>
  </si>
  <si>
    <t>change in proportionate share</t>
  </si>
  <si>
    <t>no employer specific DO/DI</t>
  </si>
  <si>
    <t>% of collective excluded contributions (see page 127-128 of current year PEFI)</t>
  </si>
  <si>
    <t>actual employer contributions</t>
  </si>
  <si>
    <t>other reconciling items (e.g. timing differences, prior year corrections)</t>
  </si>
  <si>
    <t>actual pension expense</t>
  </si>
  <si>
    <t>expected pension expense</t>
  </si>
  <si>
    <t xml:space="preserve">How close am I? - </t>
  </si>
  <si>
    <t>Note that deferred outflows/inflows balances are as of 6/30 year end, so they already include current and prior years amortization.</t>
  </si>
  <si>
    <r>
      <rPr>
        <b/>
        <sz val="18"/>
        <color theme="1"/>
        <rFont val="Calibri"/>
        <family val="2"/>
        <scheme val="minor"/>
      </rPr>
      <t>PERS Plan 2/3</t>
    </r>
    <r>
      <rPr>
        <b/>
        <sz val="11"/>
        <color theme="1"/>
        <rFont val="Calibri"/>
        <family val="2"/>
        <scheme val="minor"/>
      </rPr>
      <t xml:space="preserve">
Schedule of Collective Pension Amounts from the DRS PEFI:</t>
    </r>
  </si>
  <si>
    <r>
      <t xml:space="preserve">Net pension asset - reverse </t>
    </r>
    <r>
      <rPr>
        <b/>
        <sz val="11"/>
        <color rgb="FF0070C0"/>
        <rFont val="Calibri"/>
        <family val="2"/>
        <scheme val="minor"/>
      </rPr>
      <t>prior</t>
    </r>
    <r>
      <rPr>
        <sz val="11"/>
        <color theme="1"/>
        <rFont val="Calibri"/>
        <family val="2"/>
        <scheme val="minor"/>
      </rPr>
      <t xml:space="preserve"> year</t>
    </r>
  </si>
  <si>
    <r>
      <t xml:space="preserve">Net pension asset - report </t>
    </r>
    <r>
      <rPr>
        <b/>
        <sz val="11"/>
        <color rgb="FF0070C0"/>
        <rFont val="Calibri"/>
        <family val="2"/>
        <scheme val="minor"/>
      </rPr>
      <t>current</t>
    </r>
    <r>
      <rPr>
        <sz val="11"/>
        <color theme="1"/>
        <rFont val="Calibri"/>
        <family val="2"/>
        <scheme val="minor"/>
      </rPr>
      <t xml:space="preserve"> year</t>
    </r>
  </si>
  <si>
    <r>
      <t xml:space="preserve">Deferred Outflows - reverse </t>
    </r>
    <r>
      <rPr>
        <b/>
        <sz val="11"/>
        <color rgb="FF0070C0"/>
        <rFont val="Calibri"/>
        <family val="2"/>
        <scheme val="minor"/>
      </rPr>
      <t>prior</t>
    </r>
    <r>
      <rPr>
        <sz val="11"/>
        <color theme="1"/>
        <rFont val="Calibri"/>
        <family val="2"/>
        <scheme val="minor"/>
      </rPr>
      <t xml:space="preserve"> year</t>
    </r>
  </si>
  <si>
    <r>
      <t xml:space="preserve">Deferred Outflows - report </t>
    </r>
    <r>
      <rPr>
        <b/>
        <sz val="11"/>
        <color rgb="FF0070C0"/>
        <rFont val="Calibri"/>
        <family val="2"/>
        <scheme val="minor"/>
      </rPr>
      <t>current</t>
    </r>
    <r>
      <rPr>
        <sz val="11"/>
        <color theme="1"/>
        <rFont val="Calibri"/>
        <family val="2"/>
        <scheme val="minor"/>
      </rPr>
      <t xml:space="preserve"> year</t>
    </r>
  </si>
  <si>
    <t>Step 2 - Calculate current year change in proportionate share - from table below</t>
  </si>
  <si>
    <t>Step 3 - Amortize current and prior years' changes in proportionate share - from table below</t>
  </si>
  <si>
    <t>Deferred Inflows</t>
  </si>
  <si>
    <t>You must input your prior years amortization info in this table</t>
  </si>
  <si>
    <t>Enter DI as credits (negative amounts) and DO as debits (positive amounts)</t>
  </si>
  <si>
    <t>PERS 2/3 - Change in proportionate share</t>
  </si>
  <si>
    <t>PERS 2/3 - Amortization of change in proportionate share</t>
  </si>
  <si>
    <t>Year</t>
  </si>
  <si>
    <t>Total DI</t>
  </si>
  <si>
    <t>Total DO</t>
  </si>
  <si>
    <t>Yearly
Amort</t>
  </si>
  <si>
    <t>Amort. Period</t>
  </si>
  <si>
    <t>7.2 years</t>
  </si>
  <si>
    <t>7.1 years</t>
  </si>
  <si>
    <t>6.8 years</t>
  </si>
  <si>
    <t>7 years</t>
  </si>
  <si>
    <t>6.9 years</t>
  </si>
  <si>
    <t>DI/DO</t>
  </si>
  <si>
    <t>DI</t>
  </si>
  <si>
    <t>DO</t>
  </si>
  <si>
    <t xml:space="preserve">Amount to be recognized for the net effect of the change in proportion on beginning reported balances:  DR = Deferred Outflow; CR = Deferred Inflow </t>
  </si>
  <si>
    <t>Step 3 - Current year amortization</t>
  </si>
  <si>
    <t>Amortization</t>
  </si>
  <si>
    <r>
      <rPr>
        <b/>
        <sz val="11"/>
        <rFont val="Calibri"/>
        <family val="2"/>
        <scheme val="minor"/>
      </rPr>
      <t>Step 2</t>
    </r>
    <r>
      <rPr>
        <sz val="11"/>
        <rFont val="Calibri"/>
        <family val="2"/>
        <scheme val="minor"/>
      </rPr>
      <t xml:space="preserve"> - If you calculate a debit:</t>
    </r>
  </si>
  <si>
    <t>Step 3</t>
  </si>
  <si>
    <t>Amort Years</t>
  </si>
  <si>
    <t>DR - Deferred outflows</t>
  </si>
  <si>
    <t xml:space="preserve">   CR - Pension expense</t>
  </si>
  <si>
    <t>If you calculate a credit:</t>
  </si>
  <si>
    <t>Balance as of 2024</t>
  </si>
  <si>
    <t>DR - Pension expense</t>
  </si>
  <si>
    <t xml:space="preserve">   CR - Deferred inflows</t>
  </si>
  <si>
    <t>Total</t>
  </si>
  <si>
    <t>PERS 2/3 - Reconcile change in NPL to pension expense</t>
  </si>
  <si>
    <t>(NPL) / NPA</t>
  </si>
  <si>
    <t>employer specific amortization</t>
  </si>
  <si>
    <t>net change in employer specific DO</t>
  </si>
  <si>
    <r>
      <rPr>
        <b/>
        <sz val="18"/>
        <color theme="1"/>
        <rFont val="Calibri"/>
        <family val="2"/>
        <scheme val="minor"/>
      </rPr>
      <t>PSERS Plan</t>
    </r>
    <r>
      <rPr>
        <b/>
        <sz val="11"/>
        <color theme="1"/>
        <rFont val="Calibri"/>
        <family val="2"/>
        <scheme val="minor"/>
      </rPr>
      <t xml:space="preserve">
Schedule of Collective Pension Amounts from the DRS PEFI:</t>
    </r>
  </si>
  <si>
    <t>PSERS - Change in proportionate share</t>
  </si>
  <si>
    <t>PSERS - Amortization of change in proportionate share</t>
  </si>
  <si>
    <r>
      <t xml:space="preserve">DR </t>
    </r>
    <r>
      <rPr>
        <b/>
        <sz val="11"/>
        <color rgb="FFFF0000"/>
        <rFont val="Calibri"/>
        <family val="2"/>
        <scheme val="minor"/>
      </rPr>
      <t>(CR)</t>
    </r>
  </si>
  <si>
    <t>12.3 years</t>
  </si>
  <si>
    <t>12.1 years</t>
  </si>
  <si>
    <t>11.7 years</t>
  </si>
  <si>
    <t>11.1 years</t>
  </si>
  <si>
    <t>11.4 years</t>
  </si>
  <si>
    <t>10.6 years</t>
  </si>
  <si>
    <t>10.3 years</t>
  </si>
  <si>
    <r>
      <rPr>
        <b/>
        <sz val="11"/>
        <rFont val="Calibri"/>
        <family val="2"/>
        <scheme val="minor"/>
      </rPr>
      <t xml:space="preserve">Step 2 - </t>
    </r>
    <r>
      <rPr>
        <sz val="11"/>
        <rFont val="Calibri"/>
        <family val="2"/>
        <scheme val="minor"/>
      </rPr>
      <t>If you calculate a debit:</t>
    </r>
  </si>
  <si>
    <t>For table of deferred outflows and inflows in the notes:</t>
  </si>
  <si>
    <t>PSERS - Reconcile change in NPL to pension expense</t>
  </si>
  <si>
    <t>NPA</t>
  </si>
  <si>
    <t>collective DO</t>
  </si>
  <si>
    <t>Subsequent
contrib. DO</t>
  </si>
  <si>
    <t>collective DI</t>
  </si>
  <si>
    <t>Employer
specific DO/DI</t>
  </si>
  <si>
    <t>% of collective excluded contributions (see page 127 and 128 of current year PEFI)</t>
  </si>
  <si>
    <r>
      <rPr>
        <b/>
        <sz val="18"/>
        <color theme="1"/>
        <rFont val="Calibri"/>
        <family val="2"/>
        <scheme val="minor"/>
      </rPr>
      <t>LEOFF Plan 1</t>
    </r>
    <r>
      <rPr>
        <b/>
        <sz val="11"/>
        <color theme="1"/>
        <rFont val="Calibri"/>
        <family val="2"/>
        <scheme val="minor"/>
      </rPr>
      <t xml:space="preserve">
Schedule of Collective Pension Amounts from the DRS PEFI:</t>
    </r>
  </si>
  <si>
    <r>
      <t xml:space="preserve">Net pension asset - report </t>
    </r>
    <r>
      <rPr>
        <b/>
        <sz val="11"/>
        <color rgb="FF0070C0"/>
        <rFont val="Calibri"/>
        <family val="2"/>
        <scheme val="minor"/>
      </rPr>
      <t xml:space="preserve">current </t>
    </r>
    <r>
      <rPr>
        <sz val="11"/>
        <color theme="1"/>
        <rFont val="Calibri"/>
        <family val="2"/>
        <scheme val="minor"/>
      </rPr>
      <t>year</t>
    </r>
  </si>
  <si>
    <t>Deferred Outflows
of Resources</t>
  </si>
  <si>
    <t>Deferred Inflows
of Resources</t>
  </si>
  <si>
    <t>LEOFF 1 - Change in proportionate share</t>
  </si>
  <si>
    <t>LEOFF 1 - Reconcile change in NPL to pension expense</t>
  </si>
  <si>
    <t>net change in pension asset</t>
  </si>
  <si>
    <t>no contrib. subsequent to meas. date</t>
  </si>
  <si>
    <t>no actual employer contributions</t>
  </si>
  <si>
    <r>
      <rPr>
        <b/>
        <sz val="18"/>
        <color theme="1"/>
        <rFont val="Calibri"/>
        <family val="2"/>
        <scheme val="minor"/>
      </rPr>
      <t>LEOFF Plan 2</t>
    </r>
    <r>
      <rPr>
        <b/>
        <sz val="11"/>
        <color theme="1"/>
        <rFont val="Calibri"/>
        <family val="2"/>
        <scheme val="minor"/>
      </rPr>
      <t xml:space="preserve">
Schedule of Collective Pension Amounts from the DRS PEFI:</t>
    </r>
  </si>
  <si>
    <r>
      <t xml:space="preserve">     Net pension asset - reverse </t>
    </r>
    <r>
      <rPr>
        <b/>
        <sz val="11"/>
        <color rgb="FF0070C0"/>
        <rFont val="Calibri"/>
        <family val="2"/>
        <scheme val="minor"/>
      </rPr>
      <t>prior</t>
    </r>
    <r>
      <rPr>
        <sz val="11"/>
        <color theme="1"/>
        <rFont val="Calibri"/>
        <family val="2"/>
        <scheme val="minor"/>
      </rPr>
      <t xml:space="preserve"> year</t>
    </r>
  </si>
  <si>
    <t>Step 4 - Record LEOFF 2 special funding amount (see SpecFndg) tab</t>
  </si>
  <si>
    <t>Adjustment to Pension Expense</t>
  </si>
  <si>
    <t>Intergovernmental Revenues (BARS 3350301)</t>
  </si>
  <si>
    <t>LEOFF 2 - Change in proportionate share</t>
  </si>
  <si>
    <t>LEOFF 2 - Amortization of change in proportionate share</t>
  </si>
  <si>
    <t>10.5 years</t>
  </si>
  <si>
    <t>10.4 years</t>
  </si>
  <si>
    <t>10.1 years</t>
  </si>
  <si>
    <t>9.8 years</t>
  </si>
  <si>
    <t>10 years</t>
  </si>
  <si>
    <t>LEOFF 2 - Reconcile change in NPL to pension expense</t>
  </si>
  <si>
    <t>LEOFF 2
Special
Funding</t>
  </si>
  <si>
    <t>net change in employer specific DI</t>
  </si>
  <si>
    <t>LEOFF 2 special funding amount</t>
  </si>
  <si>
    <t>LEOFF 2 special funding contributions</t>
  </si>
  <si>
    <t>% of collective excluded contributions (see pages 127-128 of current year PEFI)</t>
  </si>
  <si>
    <t>Important - calculations below are not applicable to port districts and institutions of higher education because their contribution rates already include the state contribution.  See RCW 41.26.450.</t>
  </si>
  <si>
    <t>LEOFF 2 - Special Funding Situation</t>
  </si>
  <si>
    <t>LEOFF 1 - Special Funding Situation</t>
  </si>
  <si>
    <t>See page 117 of the 2024 DRS PEFI:</t>
  </si>
  <si>
    <t>See page 107 of the 2023 DRS PEFI:</t>
  </si>
  <si>
    <t>Special Funding</t>
  </si>
  <si>
    <t>Divided by Employer Allocations</t>
  </si>
  <si>
    <t>Formula based on PEFI percentages:</t>
  </si>
  <si>
    <t>For note disclosure:</t>
  </si>
  <si>
    <t>LEOFF 2 Asset</t>
  </si>
  <si>
    <t>LEOFF 1 Asset</t>
  </si>
  <si>
    <t>LEOFF 2 - employer's proportionate share</t>
  </si>
  <si>
    <t>from LEOFF 2 spreadsheet</t>
  </si>
  <si>
    <t>LEOFF 1 - employer's proportionate share</t>
  </si>
  <si>
    <t>from LEOFF 1 spreadsheet</t>
  </si>
  <si>
    <t>LEOFF 2 - State's proportionate share of the net pension asset associated with the employer</t>
  </si>
  <si>
    <t>Percentage calculated above multiplied by employer's proportionate share</t>
  </si>
  <si>
    <t>LEOFF 1 - State's proportionate share of the net pension asset associated with the employer</t>
  </si>
  <si>
    <t>To recognize pension expense for your individual employer share of the State's contributions:</t>
  </si>
  <si>
    <t>For LEOFF 1 there is no pension expense to recognize because the State no longer makes contributions to the plan.</t>
  </si>
  <si>
    <t>Employer's LEOFF 2 contributions from "Employer Contributions" column of the PEFI</t>
  </si>
  <si>
    <t>Multiplied by % calculated above</t>
  </si>
  <si>
    <t>DR - Pension Expense</t>
  </si>
  <si>
    <t xml:space="preserve">   CR - Intergovernmental Revenues (BARS 3350301)</t>
  </si>
  <si>
    <t>PLAN AMORTIZATION TABLES (FROM THE PEFI)</t>
  </si>
  <si>
    <t>Individual Employer Amortization</t>
  </si>
  <si>
    <t>Plan</t>
  </si>
  <si>
    <t>SERS 2/3</t>
  </si>
  <si>
    <t>PSERS 2</t>
  </si>
  <si>
    <t>TRS 1</t>
  </si>
  <si>
    <t>TRS 2/3</t>
  </si>
  <si>
    <t>Allocation %</t>
  </si>
  <si>
    <t>Differences Between Projected and Actual Earnings on Plan Investments</t>
  </si>
  <si>
    <r>
      <t xml:space="preserve">Differences Between Projected and Actual Earnings on Plan Investments </t>
    </r>
    <r>
      <rPr>
        <b/>
        <sz val="10"/>
        <color rgb="FFFF0000"/>
        <rFont val="Times New Roman"/>
        <family val="1"/>
      </rPr>
      <t>(This is the only item where you can net inflows and outflows across years)</t>
    </r>
  </si>
  <si>
    <t>Total (DI) / DO</t>
  </si>
  <si>
    <t>Differences Between Expected and Actual Experience</t>
  </si>
  <si>
    <r>
      <t xml:space="preserve">Differences Between Expected and Actual Experience </t>
    </r>
    <r>
      <rPr>
        <b/>
        <sz val="10"/>
        <color rgb="FFFF0000"/>
        <rFont val="Times New Roman"/>
        <family val="1"/>
      </rPr>
      <t>(This item cannot net inflows and outflows together across years)</t>
    </r>
  </si>
  <si>
    <t>Inflows</t>
  </si>
  <si>
    <t>Outflows</t>
  </si>
  <si>
    <t>N/A</t>
  </si>
  <si>
    <t>Thereafter</t>
  </si>
  <si>
    <r>
      <t xml:space="preserve">Changes of Assumptions </t>
    </r>
    <r>
      <rPr>
        <b/>
        <sz val="10"/>
        <color rgb="FFFF0000"/>
        <rFont val="Times New Roman"/>
        <family val="1"/>
      </rPr>
      <t>(This item cannot net inflows and outflows together across years)</t>
    </r>
  </si>
  <si>
    <t>Employer's changes in proportionate share (from amortization tables on each plan spreadsheet):</t>
  </si>
  <si>
    <t>TOTALS (excluding contributions subsequent to the measurement date) - For amortization tables in the notes:</t>
  </si>
  <si>
    <t>Check Figure</t>
  </si>
  <si>
    <t>Difference</t>
  </si>
  <si>
    <r>
      <t xml:space="preserve">This check figure adds up the deferred inflows and deferred outflows (excluding contributions subsequent to measurement date, since those are not amortized) from the individual plan tabs. This check figure should match the Total DI / (DO) from the TOTALS table above. </t>
    </r>
    <r>
      <rPr>
        <b/>
        <sz val="11"/>
        <color rgb="FFFF0000"/>
        <rFont val="Calibri"/>
        <family val="2"/>
        <scheme val="minor"/>
      </rPr>
      <t xml:space="preserve"> If there is a large difference, you should investigate and correct it.</t>
    </r>
  </si>
  <si>
    <t>Sensitivity Analysis - for note disclosure</t>
  </si>
  <si>
    <r>
      <t xml:space="preserve">The table below presents the collective net pension liability or asset for each plan, calculated using the current discount rate of as well as 1 percentage point lower and 1 percentage point higher.  To calculate the amounts for your individual employer note disclosures, enter your allocation percentages for each plan in the appropriate box in the far left column.
</t>
    </r>
    <r>
      <rPr>
        <b/>
        <sz val="11"/>
        <color theme="1"/>
        <rFont val="Calibri"/>
        <family val="2"/>
        <scheme val="minor"/>
      </rPr>
      <t>Collective plan amounts are from the current year PEFI.</t>
    </r>
  </si>
  <si>
    <t>Volunteer Firefighters’ Relief and Pension Fund (VFFRPF) and Reserve Officers’ Relief and Pension Fund (RORPF) :</t>
  </si>
  <si>
    <r>
      <t xml:space="preserve">Note that this plan has a different discount rate. Individual employer percentages are available from the State Board website - </t>
    </r>
    <r>
      <rPr>
        <b/>
        <sz val="11"/>
        <color theme="1"/>
        <rFont val="Calibri"/>
        <family val="2"/>
        <scheme val="minor"/>
      </rPr>
      <t>bvff.wa.gov</t>
    </r>
  </si>
  <si>
    <t>Your Allocation %</t>
  </si>
  <si>
    <t>1% Decrease</t>
  </si>
  <si>
    <t>Current Rate</t>
  </si>
  <si>
    <t>1% Increase</t>
  </si>
  <si>
    <t>VFFRPF</t>
  </si>
  <si>
    <t>RORPF</t>
  </si>
  <si>
    <t>7.3 years</t>
  </si>
  <si>
    <t>12.5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</si>
</sst>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3" formatCode="_(* #,##0.00_);_(* \(#,##0.00\);_(* &quot;-&quot;??_);_(@_)"/>
    <numFmt numFmtId="164" formatCode="0.000000%"/>
    <numFmt numFmtId="165" formatCode="_(* #,##0_);_(* \(#,##0\);_(* &quot;-&quot;??_);_(@_)"/>
    <numFmt numFmtId="166" formatCode="_(* #,##0.0_);_(* \(#,##0.0\);_(* &quot;-&quot;??_);_(@_)"/>
    <numFmt numFmtId="167" formatCode="0.0"/>
  </numFmts>
  <fonts count="3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i/>
      <sz val="11"/>
      <color rgb="FFFF0000"/>
      <name val="Calibri"/>
      <family val="2"/>
      <scheme val="minor"/>
    </font>
    <font>
      <i/>
      <sz val="11"/>
      <color theme="1"/>
      <name val="Calibri"/>
      <family val="2"/>
      <scheme val="minor"/>
    </font>
    <font>
      <b/>
      <sz val="11"/>
      <color rgb="FF0070C0"/>
      <name val="Calibri"/>
      <family val="2"/>
      <scheme val="minor"/>
    </font>
    <font>
      <sz val="11"/>
      <color theme="1" tint="0.499984740745262"/>
      <name val="Calibri"/>
      <family val="2"/>
      <scheme val="minor"/>
    </font>
    <font>
      <sz val="11"/>
      <name val="Calibri"/>
      <family val="2"/>
      <scheme val="minor"/>
    </font>
    <font>
      <b/>
      <i/>
      <sz val="11"/>
      <color theme="1"/>
      <name val="Calibri"/>
      <family val="2"/>
      <scheme val="minor"/>
    </font>
    <font>
      <b/>
      <sz val="11"/>
      <color rgb="FFFF0000"/>
      <name val="Calibri"/>
      <family val="2"/>
      <scheme val="minor"/>
    </font>
    <font>
      <b/>
      <sz val="8"/>
      <name val="Arial"/>
      <family val="2"/>
    </font>
    <font>
      <sz val="8"/>
      <color rgb="FF000000"/>
      <name val="Arial"/>
      <family val="2"/>
    </font>
    <font>
      <sz val="8"/>
      <name val="Arial"/>
      <family val="2"/>
    </font>
    <font>
      <b/>
      <sz val="8"/>
      <color rgb="FF000000"/>
      <name val="Arial"/>
      <family val="2"/>
    </font>
    <font>
      <b/>
      <sz val="10"/>
      <name val="Times New Roman"/>
      <family val="1"/>
    </font>
    <font>
      <sz val="8"/>
      <color theme="1"/>
      <name val="Arial"/>
      <family val="2"/>
    </font>
    <font>
      <sz val="11"/>
      <color theme="1"/>
      <name val="Times New Roman"/>
      <family val="1"/>
    </font>
    <font>
      <sz val="11"/>
      <color theme="1"/>
      <name val="Calibri"/>
      <family val="2"/>
    </font>
    <font>
      <b/>
      <sz val="11"/>
      <color rgb="FFFF0000"/>
      <name val="Calibri"/>
      <family val="2"/>
    </font>
    <font>
      <u/>
      <sz val="11"/>
      <color theme="10"/>
      <name val="Calibri"/>
      <family val="2"/>
      <scheme val="minor"/>
    </font>
    <font>
      <b/>
      <sz val="11"/>
      <name val="Calibri"/>
      <family val="2"/>
      <scheme val="minor"/>
    </font>
    <font>
      <b/>
      <i/>
      <sz val="11"/>
      <name val="Calibri"/>
      <family val="2"/>
      <scheme val="minor"/>
    </font>
    <font>
      <b/>
      <sz val="8"/>
      <color theme="1"/>
      <name val="Arial"/>
      <family val="2"/>
    </font>
    <font>
      <b/>
      <sz val="14"/>
      <color theme="1"/>
      <name val="Calibri"/>
      <family val="2"/>
      <scheme val="minor"/>
    </font>
    <font>
      <b/>
      <sz val="18"/>
      <color theme="1"/>
      <name val="Calibri"/>
      <family val="2"/>
      <scheme val="minor"/>
    </font>
    <font>
      <sz val="10"/>
      <color theme="4" tint="-0.249977111117893"/>
      <name val="Calibri"/>
      <family val="2"/>
      <scheme val="minor"/>
    </font>
    <font>
      <b/>
      <sz val="12"/>
      <color rgb="FFFF0000"/>
      <name val="Calibri"/>
      <family val="2"/>
      <scheme val="minor"/>
    </font>
    <font>
      <sz val="9"/>
      <color indexed="81"/>
      <name val="Tahoma"/>
      <family val="2"/>
    </font>
    <font>
      <b/>
      <sz val="14"/>
      <name val="Calibri"/>
      <family val="2"/>
      <scheme val="minor"/>
    </font>
    <font>
      <b/>
      <sz val="10"/>
      <color rgb="FFFF0000"/>
      <name val="Times New Roman"/>
      <family val="1"/>
    </font>
    <font>
      <b/>
      <u/>
      <sz val="11"/>
      <color theme="1"/>
      <name val="Calibri"/>
      <family val="2"/>
      <scheme val="minor"/>
    </font>
    <font>
      <sz val="8"/>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6E7E8"/>
      </patternFill>
    </fill>
    <fill>
      <patternFill patternType="solid">
        <fgColor rgb="FFD4E4E6"/>
      </patternFill>
    </fill>
    <fill>
      <patternFill patternType="solid">
        <fgColor rgb="FFFFC00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7"/>
        <bgColor indexed="64"/>
      </patternFill>
    </fill>
    <fill>
      <patternFill patternType="gray0625"/>
    </fill>
    <fill>
      <patternFill patternType="solid">
        <fgColor theme="0"/>
        <bgColor indexed="64"/>
      </patternFill>
    </fill>
    <fill>
      <patternFill patternType="solid">
        <fgColor rgb="FFD4E4E6"/>
        <bgColor indexed="64"/>
      </patternFill>
    </fill>
    <fill>
      <patternFill patternType="gray0625">
        <bgColor rgb="FFD4E4E6"/>
      </patternFill>
    </fill>
    <fill>
      <patternFill patternType="solid">
        <fgColor rgb="FFBFBFBF"/>
        <bgColor indexed="64"/>
      </patternFill>
    </fill>
    <fill>
      <patternFill patternType="solid">
        <fgColor theme="2" tint="-9.9978637043366805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style="medium">
        <color indexed="64"/>
      </left>
      <right style="medium">
        <color indexed="64"/>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ck">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417">
    <xf numFmtId="0" fontId="0" fillId="0" borderId="0" xfId="0"/>
    <xf numFmtId="41" fontId="7" fillId="0" borderId="0" xfId="0" applyNumberFormat="1" applyFont="1"/>
    <xf numFmtId="37" fontId="0" fillId="0" borderId="0" xfId="0" applyNumberFormat="1"/>
    <xf numFmtId="165" fontId="8" fillId="0" borderId="0" xfId="1" applyNumberFormat="1" applyFont="1" applyFill="1" applyBorder="1" applyAlignment="1">
      <alignment wrapText="1"/>
    </xf>
    <xf numFmtId="0" fontId="0" fillId="0" borderId="15" xfId="0" applyBorder="1" applyAlignment="1">
      <alignment horizontal="center"/>
    </xf>
    <xf numFmtId="38" fontId="3" fillId="0" borderId="19" xfId="0" applyNumberFormat="1" applyFont="1" applyBorder="1"/>
    <xf numFmtId="38" fontId="3" fillId="0" borderId="0" xfId="0" applyNumberFormat="1" applyFont="1"/>
    <xf numFmtId="37" fontId="7" fillId="0" borderId="0" xfId="0" applyNumberFormat="1" applyFont="1"/>
    <xf numFmtId="10" fontId="0" fillId="0" borderId="17" xfId="0" applyNumberFormat="1" applyBorder="1" applyAlignment="1">
      <alignment horizontal="center"/>
    </xf>
    <xf numFmtId="10" fontId="0" fillId="0" borderId="0" xfId="0" applyNumberFormat="1"/>
    <xf numFmtId="42" fontId="8" fillId="0" borderId="0" xfId="0" applyNumberFormat="1" applyFont="1"/>
    <xf numFmtId="0" fontId="8" fillId="0" borderId="8" xfId="0" applyFont="1" applyBorder="1"/>
    <xf numFmtId="0" fontId="0" fillId="0" borderId="0" xfId="0" applyAlignment="1">
      <alignment wrapText="1"/>
    </xf>
    <xf numFmtId="0" fontId="3" fillId="0" borderId="0" xfId="0" applyFont="1" applyAlignment="1">
      <alignment horizontal="right"/>
    </xf>
    <xf numFmtId="0" fontId="0" fillId="10" borderId="0" xfId="0" applyFill="1"/>
    <xf numFmtId="0" fontId="5" fillId="10" borderId="0" xfId="0" applyFont="1" applyFill="1" applyAlignment="1">
      <alignment wrapText="1"/>
    </xf>
    <xf numFmtId="0" fontId="3" fillId="0" borderId="15" xfId="0" applyFont="1" applyBorder="1" applyAlignment="1">
      <alignment wrapText="1"/>
    </xf>
    <xf numFmtId="0" fontId="5" fillId="0" borderId="16" xfId="0" applyFont="1" applyBorder="1" applyAlignment="1">
      <alignment wrapText="1"/>
    </xf>
    <xf numFmtId="0" fontId="0" fillId="0" borderId="1" xfId="0" applyBorder="1"/>
    <xf numFmtId="0" fontId="0" fillId="0" borderId="16" xfId="0" applyBorder="1" applyAlignment="1">
      <alignment vertical="center" wrapText="1"/>
    </xf>
    <xf numFmtId="0" fontId="3" fillId="2" borderId="2" xfId="0" applyFont="1" applyFill="1" applyBorder="1" applyAlignment="1">
      <alignment vertical="center" wrapText="1"/>
    </xf>
    <xf numFmtId="0" fontId="0" fillId="0" borderId="17" xfId="0" applyBorder="1" applyAlignment="1">
      <alignment vertical="center" wrapText="1"/>
    </xf>
    <xf numFmtId="0" fontId="17" fillId="0" borderId="0" xfId="0" applyFont="1" applyAlignment="1">
      <alignment horizontal="justify" vertical="center"/>
    </xf>
    <xf numFmtId="0" fontId="20" fillId="0" borderId="16" xfId="3" applyBorder="1" applyAlignment="1">
      <alignment vertical="center" wrapText="1"/>
    </xf>
    <xf numFmtId="0" fontId="0" fillId="0" borderId="15" xfId="0" applyBorder="1" applyAlignment="1">
      <alignment wrapText="1"/>
    </xf>
    <xf numFmtId="0" fontId="0" fillId="0" borderId="16" xfId="0" applyBorder="1" applyAlignment="1">
      <alignment vertical="top" wrapText="1"/>
    </xf>
    <xf numFmtId="0" fontId="3" fillId="0" borderId="0" xfId="0" applyFont="1" applyAlignment="1">
      <alignment wrapText="1"/>
    </xf>
    <xf numFmtId="0" fontId="3" fillId="11" borderId="15" xfId="0" applyFont="1" applyFill="1" applyBorder="1" applyAlignment="1">
      <alignment wrapText="1"/>
    </xf>
    <xf numFmtId="0" fontId="3" fillId="11" borderId="2" xfId="0" applyFont="1" applyFill="1" applyBorder="1" applyAlignment="1">
      <alignment vertical="center" wrapText="1"/>
    </xf>
    <xf numFmtId="0" fontId="4" fillId="0" borderId="0" xfId="0" applyFont="1"/>
    <xf numFmtId="0" fontId="21" fillId="11" borderId="15" xfId="0" applyFont="1" applyFill="1" applyBorder="1" applyAlignment="1">
      <alignment wrapText="1"/>
    </xf>
    <xf numFmtId="41" fontId="6" fillId="0" borderId="0" xfId="0" applyNumberFormat="1" applyFont="1"/>
    <xf numFmtId="0" fontId="8" fillId="0" borderId="8" xfId="0" applyFont="1" applyBorder="1" applyAlignment="1">
      <alignment wrapText="1"/>
    </xf>
    <xf numFmtId="0" fontId="4" fillId="0" borderId="0" xfId="0" applyFont="1" applyAlignment="1">
      <alignment horizontal="left"/>
    </xf>
    <xf numFmtId="0" fontId="3" fillId="0" borderId="0" xfId="0" applyFont="1" applyAlignment="1">
      <alignment horizontal="center"/>
    </xf>
    <xf numFmtId="38" fontId="0" fillId="0" borderId="1" xfId="0" applyNumberFormat="1" applyBorder="1"/>
    <xf numFmtId="0" fontId="0" fillId="0" borderId="28" xfId="0" applyBorder="1"/>
    <xf numFmtId="37" fontId="7" fillId="0" borderId="29" xfId="0" applyNumberFormat="1" applyFont="1" applyBorder="1"/>
    <xf numFmtId="37" fontId="7" fillId="0" borderId="30" xfId="0" applyNumberFormat="1" applyFont="1" applyBorder="1"/>
    <xf numFmtId="164" fontId="0" fillId="2" borderId="31" xfId="0" applyNumberFormat="1" applyFill="1" applyBorder="1"/>
    <xf numFmtId="38" fontId="0" fillId="0" borderId="32" xfId="0" applyNumberFormat="1" applyBorder="1"/>
    <xf numFmtId="38" fontId="0" fillId="0" borderId="33" xfId="0" applyNumberFormat="1" applyBorder="1"/>
    <xf numFmtId="38" fontId="7" fillId="0" borderId="29" xfId="0" applyNumberFormat="1" applyFont="1" applyBorder="1"/>
    <xf numFmtId="38" fontId="7" fillId="0" borderId="30" xfId="0" applyNumberFormat="1" applyFont="1" applyBorder="1"/>
    <xf numFmtId="0" fontId="0" fillId="0" borderId="20" xfId="0" applyBorder="1" applyAlignment="1">
      <alignment vertical="center" wrapText="1"/>
    </xf>
    <xf numFmtId="0" fontId="0" fillId="0" borderId="34" xfId="0" applyBorder="1" applyAlignment="1">
      <alignment vertical="center" wrapText="1"/>
    </xf>
    <xf numFmtId="0" fontId="5" fillId="0" borderId="34" xfId="0" applyFont="1" applyBorder="1" applyAlignment="1">
      <alignment horizontal="justify" vertical="center"/>
    </xf>
    <xf numFmtId="0" fontId="3" fillId="12" borderId="16" xfId="0" applyFont="1" applyFill="1" applyBorder="1" applyAlignment="1">
      <alignment wrapText="1"/>
    </xf>
    <xf numFmtId="0" fontId="3" fillId="12" borderId="20" xfId="0" applyFont="1" applyFill="1" applyBorder="1" applyAlignment="1">
      <alignment wrapText="1"/>
    </xf>
    <xf numFmtId="0" fontId="18" fillId="0" borderId="16" xfId="0" applyFont="1" applyBorder="1" applyAlignment="1">
      <alignment horizontal="justify"/>
    </xf>
    <xf numFmtId="0" fontId="5" fillId="0" borderId="20" xfId="0" applyFont="1" applyBorder="1" applyAlignment="1">
      <alignment vertical="center" wrapText="1"/>
    </xf>
    <xf numFmtId="0" fontId="3" fillId="0" borderId="1" xfId="0" applyFont="1" applyBorder="1"/>
    <xf numFmtId="38" fontId="3" fillId="0" borderId="1" xfId="0" applyNumberFormat="1" applyFont="1" applyBorder="1"/>
    <xf numFmtId="38" fontId="2" fillId="0" borderId="1" xfId="0" applyNumberFormat="1" applyFont="1" applyBorder="1"/>
    <xf numFmtId="38" fontId="10" fillId="0" borderId="1" xfId="0" applyNumberFormat="1" applyFont="1" applyBorder="1"/>
    <xf numFmtId="0" fontId="3" fillId="3" borderId="1" xfId="0" applyFont="1" applyFill="1" applyBorder="1"/>
    <xf numFmtId="0" fontId="3" fillId="0" borderId="0" xfId="0" applyFont="1" applyAlignment="1">
      <alignment vertical="center" wrapText="1"/>
    </xf>
    <xf numFmtId="0" fontId="8" fillId="0" borderId="0" xfId="0" applyFont="1"/>
    <xf numFmtId="0" fontId="0" fillId="0" borderId="1" xfId="0" applyBorder="1" applyAlignment="1">
      <alignment horizontal="left" indent="2"/>
    </xf>
    <xf numFmtId="0" fontId="0" fillId="0" borderId="0" xfId="0" applyAlignment="1">
      <alignment horizontal="right" vertical="center"/>
    </xf>
    <xf numFmtId="164" fontId="0" fillId="2" borderId="2" xfId="0" applyNumberFormat="1" applyFill="1" applyBorder="1"/>
    <xf numFmtId="41" fontId="0" fillId="0" borderId="0" xfId="0" applyNumberFormat="1"/>
    <xf numFmtId="3" fontId="0" fillId="2" borderId="2" xfId="0" applyNumberFormat="1" applyFill="1" applyBorder="1"/>
    <xf numFmtId="0" fontId="3" fillId="0" borderId="1" xfId="0" applyFont="1" applyBorder="1" applyAlignment="1">
      <alignment horizontal="center"/>
    </xf>
    <xf numFmtId="0" fontId="2" fillId="0" borderId="0" xfId="0" applyFont="1" applyAlignment="1">
      <alignment horizontal="right"/>
    </xf>
    <xf numFmtId="0" fontId="2" fillId="0" borderId="0" xfId="0" applyFont="1"/>
    <xf numFmtId="0" fontId="0" fillId="0" borderId="9" xfId="0" applyBorder="1"/>
    <xf numFmtId="164" fontId="1" fillId="0" borderId="1" xfId="2" applyNumberFormat="1" applyFont="1" applyBorder="1" applyAlignment="1">
      <alignment horizontal="center" vertical="center"/>
    </xf>
    <xf numFmtId="164" fontId="1" fillId="0" borderId="22" xfId="2" applyNumberFormat="1" applyFont="1" applyBorder="1" applyAlignment="1">
      <alignment horizontal="center" vertical="center"/>
    </xf>
    <xf numFmtId="38" fontId="1" fillId="0" borderId="9" xfId="1" applyNumberFormat="1" applyFont="1" applyBorder="1"/>
    <xf numFmtId="42" fontId="0" fillId="0" borderId="0" xfId="0" applyNumberFormat="1"/>
    <xf numFmtId="38" fontId="1" fillId="0" borderId="10" xfId="1" applyNumberFormat="1" applyFont="1" applyBorder="1"/>
    <xf numFmtId="0" fontId="0" fillId="9" borderId="9" xfId="0" applyFill="1" applyBorder="1"/>
    <xf numFmtId="38" fontId="1" fillId="9" borderId="12" xfId="1" applyNumberFormat="1" applyFont="1" applyFill="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Alignment="1">
      <alignment horizontal="right"/>
    </xf>
    <xf numFmtId="0" fontId="10" fillId="0" borderId="0" xfId="0" applyFont="1" applyAlignment="1">
      <alignment wrapText="1"/>
    </xf>
    <xf numFmtId="0" fontId="26" fillId="0" borderId="0" xfId="0" applyFont="1" applyAlignment="1">
      <alignment horizontal="right"/>
    </xf>
    <xf numFmtId="10" fontId="26" fillId="0" borderId="0" xfId="0" applyNumberFormat="1" applyFont="1" applyAlignment="1">
      <alignment horizontal="left"/>
    </xf>
    <xf numFmtId="0" fontId="27" fillId="0" borderId="0" xfId="0" applyFont="1"/>
    <xf numFmtId="0" fontId="0" fillId="5" borderId="1" xfId="0" applyFill="1" applyBorder="1" applyAlignment="1">
      <alignment horizontal="center" wrapText="1"/>
    </xf>
    <xf numFmtId="0" fontId="0" fillId="6" borderId="1" xfId="0" applyFill="1" applyBorder="1" applyAlignment="1">
      <alignment horizontal="center" wrapText="1"/>
    </xf>
    <xf numFmtId="0" fontId="0" fillId="5" borderId="36" xfId="0" applyFill="1" applyBorder="1" applyAlignment="1">
      <alignment horizontal="center" wrapText="1"/>
    </xf>
    <xf numFmtId="0" fontId="3" fillId="5" borderId="13" xfId="0" applyFont="1" applyFill="1" applyBorder="1" applyAlignment="1">
      <alignment horizontal="center" wrapText="1"/>
    </xf>
    <xf numFmtId="0" fontId="0" fillId="6" borderId="36" xfId="0" applyFill="1" applyBorder="1" applyAlignment="1">
      <alignment horizontal="center" wrapText="1"/>
    </xf>
    <xf numFmtId="0" fontId="3" fillId="6" borderId="13" xfId="0" applyFont="1" applyFill="1" applyBorder="1" applyAlignment="1">
      <alignment horizontal="center" wrapText="1"/>
    </xf>
    <xf numFmtId="38" fontId="0" fillId="4" borderId="1" xfId="0" applyNumberFormat="1" applyFill="1" applyBorder="1"/>
    <xf numFmtId="38" fontId="8" fillId="4" borderId="1" xfId="0" applyNumberFormat="1" applyFont="1" applyFill="1" applyBorder="1"/>
    <xf numFmtId="38" fontId="2" fillId="4" borderId="1" xfId="0" applyNumberFormat="1" applyFont="1" applyFill="1" applyBorder="1"/>
    <xf numFmtId="38" fontId="3" fillId="5" borderId="1" xfId="0" applyNumberFormat="1" applyFont="1" applyFill="1" applyBorder="1"/>
    <xf numFmtId="38" fontId="10" fillId="6" borderId="1" xfId="0" applyNumberFormat="1" applyFont="1" applyFill="1" applyBorder="1"/>
    <xf numFmtId="165" fontId="6" fillId="4" borderId="20" xfId="1" applyNumberFormat="1" applyFont="1" applyFill="1" applyBorder="1" applyProtection="1">
      <protection locked="0"/>
    </xf>
    <xf numFmtId="165" fontId="6" fillId="5" borderId="36" xfId="1" applyNumberFormat="1" applyFont="1" applyFill="1" applyBorder="1"/>
    <xf numFmtId="165" fontId="6" fillId="5" borderId="1" xfId="1" applyNumberFormat="1" applyFont="1" applyFill="1" applyBorder="1" applyAlignment="1">
      <alignment wrapText="1"/>
    </xf>
    <xf numFmtId="165" fontId="6" fillId="5" borderId="1" xfId="1" applyNumberFormat="1" applyFont="1" applyFill="1" applyBorder="1"/>
    <xf numFmtId="165" fontId="6" fillId="6" borderId="13" xfId="1" applyNumberFormat="1" applyFont="1" applyFill="1" applyBorder="1"/>
    <xf numFmtId="165" fontId="6" fillId="4" borderId="35" xfId="1" applyNumberFormat="1" applyFont="1" applyFill="1" applyBorder="1"/>
    <xf numFmtId="165" fontId="6" fillId="5" borderId="31" xfId="1" applyNumberFormat="1" applyFont="1" applyFill="1" applyBorder="1"/>
    <xf numFmtId="165" fontId="6" fillId="5" borderId="32" xfId="1" applyNumberFormat="1" applyFont="1" applyFill="1" applyBorder="1"/>
    <xf numFmtId="165" fontId="6" fillId="5" borderId="33" xfId="1" applyNumberFormat="1" applyFont="1" applyFill="1" applyBorder="1"/>
    <xf numFmtId="165" fontId="6" fillId="6" borderId="33" xfId="1" applyNumberFormat="1" applyFont="1" applyFill="1" applyBorder="1"/>
    <xf numFmtId="165" fontId="6" fillId="0" borderId="35" xfId="1" applyNumberFormat="1" applyFont="1" applyFill="1" applyBorder="1"/>
    <xf numFmtId="165" fontId="6" fillId="5" borderId="13" xfId="1" applyNumberFormat="1" applyFont="1" applyFill="1" applyBorder="1" applyAlignment="1">
      <alignment wrapText="1"/>
    </xf>
    <xf numFmtId="165" fontId="6" fillId="6" borderId="1" xfId="1" applyNumberFormat="1" applyFont="1" applyFill="1" applyBorder="1"/>
    <xf numFmtId="165" fontId="6" fillId="6" borderId="31" xfId="1" applyNumberFormat="1" applyFont="1" applyFill="1" applyBorder="1"/>
    <xf numFmtId="165" fontId="6" fillId="6" borderId="32" xfId="1" applyNumberFormat="1" applyFont="1" applyFill="1" applyBorder="1"/>
    <xf numFmtId="165" fontId="6" fillId="6" borderId="36" xfId="1" applyNumberFormat="1" applyFont="1" applyFill="1" applyBorder="1" applyAlignment="1">
      <alignment wrapText="1"/>
    </xf>
    <xf numFmtId="165" fontId="6" fillId="6" borderId="1" xfId="1" applyNumberFormat="1" applyFont="1" applyFill="1" applyBorder="1" applyAlignment="1">
      <alignment wrapText="1"/>
    </xf>
    <xf numFmtId="165" fontId="6" fillId="0" borderId="20" xfId="1" applyNumberFormat="1" applyFont="1" applyFill="1" applyBorder="1"/>
    <xf numFmtId="0" fontId="0" fillId="0" borderId="0" xfId="0" applyAlignment="1">
      <alignment horizontal="center" wrapText="1"/>
    </xf>
    <xf numFmtId="42" fontId="0" fillId="0" borderId="0" xfId="0" applyNumberFormat="1" applyAlignment="1">
      <alignment horizontal="center"/>
    </xf>
    <xf numFmtId="37" fontId="10" fillId="0" borderId="0" xfId="0" applyNumberFormat="1" applyFont="1"/>
    <xf numFmtId="0" fontId="2" fillId="0" borderId="8" xfId="0" applyFont="1" applyBorder="1"/>
    <xf numFmtId="38" fontId="1" fillId="0" borderId="0" xfId="1" applyNumberFormat="1" applyFont="1" applyFill="1" applyBorder="1"/>
    <xf numFmtId="38" fontId="1" fillId="0" borderId="0" xfId="1" applyNumberFormat="1" applyFont="1" applyBorder="1"/>
    <xf numFmtId="0" fontId="2" fillId="0" borderId="11" xfId="0" applyFont="1" applyBorder="1"/>
    <xf numFmtId="0" fontId="0" fillId="0" borderId="14" xfId="0" applyBorder="1"/>
    <xf numFmtId="164" fontId="1" fillId="0" borderId="1" xfId="2" applyNumberFormat="1" applyFont="1" applyFill="1" applyBorder="1" applyAlignment="1">
      <alignment horizontal="center" vertical="center"/>
    </xf>
    <xf numFmtId="38" fontId="1" fillId="9" borderId="9" xfId="1" applyNumberFormat="1" applyFont="1" applyFill="1" applyBorder="1"/>
    <xf numFmtId="0" fontId="10" fillId="0" borderId="8" xfId="0" applyFont="1" applyBorder="1" applyAlignment="1">
      <alignment wrapText="1"/>
    </xf>
    <xf numFmtId="38" fontId="0" fillId="2" borderId="1" xfId="0" applyNumberFormat="1" applyFill="1" applyBorder="1"/>
    <xf numFmtId="49" fontId="0" fillId="0" borderId="1" xfId="0" applyNumberFormat="1" applyBorder="1" applyAlignment="1">
      <alignment horizontal="center" vertical="center"/>
    </xf>
    <xf numFmtId="0" fontId="0" fillId="0" borderId="8" xfId="0" applyBorder="1"/>
    <xf numFmtId="0" fontId="0" fillId="0" borderId="11" xfId="0" applyBorder="1"/>
    <xf numFmtId="0" fontId="0" fillId="0" borderId="1" xfId="0" applyBorder="1" applyAlignment="1">
      <alignment wrapText="1"/>
    </xf>
    <xf numFmtId="38" fontId="0" fillId="9" borderId="1" xfId="0" applyNumberFormat="1" applyFill="1" applyBorder="1"/>
    <xf numFmtId="38" fontId="0" fillId="12" borderId="1" xfId="0" applyNumberFormat="1" applyFill="1" applyBorder="1"/>
    <xf numFmtId="38" fontId="0" fillId="12" borderId="32" xfId="0" applyNumberFormat="1" applyFill="1" applyBorder="1"/>
    <xf numFmtId="38" fontId="0" fillId="0" borderId="40" xfId="0" applyNumberFormat="1" applyBorder="1"/>
    <xf numFmtId="38" fontId="0" fillId="2" borderId="40" xfId="0" applyNumberFormat="1" applyFill="1" applyBorder="1"/>
    <xf numFmtId="16" fontId="0" fillId="0" borderId="0" xfId="0" applyNumberFormat="1" applyAlignment="1">
      <alignment horizontal="right"/>
    </xf>
    <xf numFmtId="0" fontId="3" fillId="3" borderId="36" xfId="0" applyFont="1" applyFill="1" applyBorder="1" applyAlignment="1">
      <alignment horizontal="right"/>
    </xf>
    <xf numFmtId="0" fontId="3" fillId="3" borderId="31" xfId="0" applyFont="1" applyFill="1" applyBorder="1" applyAlignment="1">
      <alignment horizontal="right"/>
    </xf>
    <xf numFmtId="0" fontId="3" fillId="3" borderId="32" xfId="0" applyFont="1" applyFill="1" applyBorder="1" applyAlignment="1">
      <alignment horizontal="center"/>
    </xf>
    <xf numFmtId="0" fontId="0" fillId="0" borderId="36" xfId="0" applyBorder="1" applyAlignment="1">
      <alignment horizontal="right"/>
    </xf>
    <xf numFmtId="0" fontId="0" fillId="0" borderId="31" xfId="0" applyBorder="1" applyAlignment="1">
      <alignment horizontal="right"/>
    </xf>
    <xf numFmtId="0" fontId="0" fillId="0" borderId="42" xfId="0" applyBorder="1" applyAlignment="1">
      <alignment horizontal="right"/>
    </xf>
    <xf numFmtId="0" fontId="0" fillId="0" borderId="32" xfId="0" applyBorder="1" applyAlignment="1">
      <alignment horizontal="right"/>
    </xf>
    <xf numFmtId="0" fontId="8" fillId="0" borderId="32" xfId="0" applyFont="1" applyBorder="1" applyAlignment="1">
      <alignment horizontal="right" wrapText="1"/>
    </xf>
    <xf numFmtId="0" fontId="0" fillId="0" borderId="40" xfId="0" applyBorder="1" applyAlignment="1">
      <alignment horizontal="center" wrapText="1"/>
    </xf>
    <xf numFmtId="0" fontId="3" fillId="3" borderId="42" xfId="0" applyFont="1" applyFill="1" applyBorder="1" applyAlignment="1">
      <alignment horizontal="right"/>
    </xf>
    <xf numFmtId="0" fontId="0" fillId="0" borderId="0" xfId="0" applyAlignment="1">
      <alignment vertical="top" wrapText="1"/>
    </xf>
    <xf numFmtId="165" fontId="6" fillId="5" borderId="13" xfId="1" applyNumberFormat="1" applyFont="1" applyFill="1" applyBorder="1" applyAlignment="1"/>
    <xf numFmtId="0" fontId="0" fillId="0" borderId="0" xfId="0" applyAlignment="1">
      <alignment horizontal="center" vertical="center"/>
    </xf>
    <xf numFmtId="0" fontId="0" fillId="0" borderId="0" xfId="0" applyAlignment="1">
      <alignment vertical="center"/>
    </xf>
    <xf numFmtId="0" fontId="29"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horizontal="right" vertical="center"/>
    </xf>
    <xf numFmtId="0" fontId="0" fillId="0" borderId="1" xfId="0" applyBorder="1" applyAlignment="1">
      <alignment vertical="center"/>
    </xf>
    <xf numFmtId="164" fontId="0" fillId="2" borderId="1" xfId="0" applyNumberFormat="1" applyFill="1" applyBorder="1" applyAlignment="1">
      <alignment vertical="center"/>
    </xf>
    <xf numFmtId="0" fontId="11" fillId="0" borderId="1" xfId="0" applyFont="1" applyBorder="1" applyAlignment="1">
      <alignment horizontal="right" vertical="center"/>
    </xf>
    <xf numFmtId="0" fontId="11" fillId="8" borderId="1" xfId="0" applyFont="1" applyFill="1" applyBorder="1" applyAlignment="1">
      <alignment horizontal="right" vertical="center"/>
    </xf>
    <xf numFmtId="1" fontId="12" fillId="0" borderId="1" xfId="0" applyNumberFormat="1" applyFont="1" applyBorder="1" applyAlignment="1">
      <alignment horizontal="right" vertical="center"/>
    </xf>
    <xf numFmtId="41" fontId="12" fillId="16" borderId="1" xfId="1" applyNumberFormat="1" applyFont="1" applyFill="1" applyBorder="1" applyAlignment="1">
      <alignment horizontal="right" vertical="center"/>
    </xf>
    <xf numFmtId="41" fontId="12" fillId="8" borderId="1" xfId="1" applyNumberFormat="1" applyFont="1" applyFill="1" applyBorder="1" applyAlignment="1">
      <alignment horizontal="right" vertical="center"/>
    </xf>
    <xf numFmtId="1" fontId="12" fillId="0" borderId="32" xfId="0" applyNumberFormat="1" applyFont="1" applyBorder="1" applyAlignment="1">
      <alignment horizontal="right" vertical="center"/>
    </xf>
    <xf numFmtId="41" fontId="12" fillId="8" borderId="32" xfId="1" applyNumberFormat="1" applyFont="1" applyFill="1" applyBorder="1" applyAlignment="1">
      <alignment horizontal="right" vertical="center"/>
    </xf>
    <xf numFmtId="0" fontId="11" fillId="0" borderId="40" xfId="0" applyFont="1" applyBorder="1" applyAlignment="1">
      <alignment horizontal="left" vertical="center" wrapText="1"/>
    </xf>
    <xf numFmtId="41" fontId="14" fillId="8" borderId="40" xfId="1" applyNumberFormat="1" applyFont="1" applyFill="1" applyBorder="1" applyAlignment="1">
      <alignment horizontal="right" vertical="center"/>
    </xf>
    <xf numFmtId="41" fontId="13" fillId="0" borderId="1" xfId="1" applyNumberFormat="1" applyFont="1" applyFill="1" applyBorder="1" applyAlignment="1">
      <alignment horizontal="right" vertical="center"/>
    </xf>
    <xf numFmtId="41" fontId="13" fillId="8" borderId="1" xfId="1" applyNumberFormat="1" applyFont="1" applyFill="1" applyBorder="1" applyAlignment="1">
      <alignment horizontal="right" vertical="center"/>
    </xf>
    <xf numFmtId="41" fontId="13" fillId="8" borderId="32" xfId="1" applyNumberFormat="1" applyFont="1" applyFill="1" applyBorder="1" applyAlignment="1">
      <alignment horizontal="left" vertical="center"/>
    </xf>
    <xf numFmtId="41" fontId="13" fillId="0" borderId="32" xfId="1" applyNumberFormat="1" applyFont="1" applyFill="1" applyBorder="1" applyAlignment="1">
      <alignment horizontal="right" vertical="center"/>
    </xf>
    <xf numFmtId="41" fontId="13" fillId="8" borderId="1" xfId="1" applyNumberFormat="1" applyFont="1" applyFill="1" applyBorder="1" applyAlignment="1">
      <alignment horizontal="left" vertical="center"/>
    </xf>
    <xf numFmtId="41" fontId="16" fillId="0" borderId="1" xfId="0" applyNumberFormat="1" applyFont="1" applyBorder="1" applyAlignment="1">
      <alignment vertical="center"/>
    </xf>
    <xf numFmtId="41" fontId="16" fillId="0" borderId="32" xfId="0" applyNumberFormat="1" applyFont="1" applyBorder="1" applyAlignment="1">
      <alignment vertical="center"/>
    </xf>
    <xf numFmtId="41" fontId="23" fillId="0" borderId="40" xfId="0" applyNumberFormat="1" applyFont="1" applyBorder="1" applyAlignment="1">
      <alignment vertical="center"/>
    </xf>
    <xf numFmtId="41" fontId="12" fillId="17" borderId="1" xfId="1" applyNumberFormat="1" applyFont="1" applyFill="1" applyBorder="1" applyAlignment="1">
      <alignment horizontal="right" vertical="center"/>
    </xf>
    <xf numFmtId="41" fontId="12" fillId="17" borderId="32" xfId="1" applyNumberFormat="1" applyFont="1" applyFill="1" applyBorder="1" applyAlignment="1">
      <alignment horizontal="right" vertical="center"/>
    </xf>
    <xf numFmtId="41" fontId="14" fillId="17" borderId="40" xfId="1" applyNumberFormat="1" applyFont="1" applyFill="1" applyBorder="1" applyAlignment="1">
      <alignment horizontal="right" vertical="center"/>
    </xf>
    <xf numFmtId="0" fontId="11" fillId="14" borderId="1" xfId="0" applyFont="1" applyFill="1" applyBorder="1" applyAlignment="1">
      <alignment horizontal="center" vertical="center"/>
    </xf>
    <xf numFmtId="41" fontId="12" fillId="14" borderId="1" xfId="1" applyNumberFormat="1" applyFont="1" applyFill="1" applyBorder="1" applyAlignment="1">
      <alignment horizontal="right" vertical="center"/>
    </xf>
    <xf numFmtId="41" fontId="12" fillId="14" borderId="32" xfId="1" applyNumberFormat="1" applyFont="1" applyFill="1" applyBorder="1" applyAlignment="1">
      <alignment horizontal="right" vertical="center"/>
    </xf>
    <xf numFmtId="41" fontId="14" fillId="14" borderId="40" xfId="1" applyNumberFormat="1" applyFont="1" applyFill="1" applyBorder="1" applyAlignment="1">
      <alignment horizontal="right" vertical="center"/>
    </xf>
    <xf numFmtId="0" fontId="11" fillId="17" borderId="1" xfId="0" applyFont="1" applyFill="1" applyBorder="1" applyAlignment="1">
      <alignment horizontal="center" vertical="center"/>
    </xf>
    <xf numFmtId="0" fontId="11" fillId="17" borderId="1" xfId="0" applyFont="1" applyFill="1" applyBorder="1" applyAlignment="1">
      <alignment horizontal="right" vertical="center"/>
    </xf>
    <xf numFmtId="165" fontId="0" fillId="0" borderId="0" xfId="1" applyNumberFormat="1" applyFont="1" applyAlignment="1">
      <alignment vertical="center"/>
    </xf>
    <xf numFmtId="49" fontId="0" fillId="0" borderId="1" xfId="0" applyNumberFormat="1" applyBorder="1" applyAlignment="1">
      <alignment horizontal="right"/>
    </xf>
    <xf numFmtId="0" fontId="0" fillId="0" borderId="1" xfId="0" applyBorder="1" applyAlignment="1">
      <alignment horizontal="right"/>
    </xf>
    <xf numFmtId="0" fontId="3" fillId="3" borderId="1" xfId="0" applyFont="1" applyFill="1" applyBorder="1" applyAlignment="1">
      <alignment horizontal="right"/>
    </xf>
    <xf numFmtId="0" fontId="21" fillId="0" borderId="0" xfId="0" applyFont="1" applyAlignment="1">
      <alignment horizontal="right"/>
    </xf>
    <xf numFmtId="167" fontId="3" fillId="3" borderId="13" xfId="0" applyNumberFormat="1" applyFont="1" applyFill="1" applyBorder="1"/>
    <xf numFmtId="166" fontId="3" fillId="3" borderId="13" xfId="1" applyNumberFormat="1" applyFont="1" applyFill="1" applyBorder="1"/>
    <xf numFmtId="37" fontId="21" fillId="0" borderId="0" xfId="0" applyNumberFormat="1" applyFont="1"/>
    <xf numFmtId="165" fontId="6" fillId="5" borderId="36" xfId="1" applyNumberFormat="1" applyFont="1" applyFill="1" applyBorder="1" applyAlignment="1">
      <alignment horizontal="center" vertical="center"/>
    </xf>
    <xf numFmtId="165" fontId="6" fillId="5" borderId="1" xfId="1" applyNumberFormat="1" applyFont="1" applyFill="1" applyBorder="1" applyAlignment="1">
      <alignment horizontal="center" vertical="center"/>
    </xf>
    <xf numFmtId="165" fontId="6" fillId="5" borderId="31" xfId="1" applyNumberFormat="1" applyFont="1" applyFill="1" applyBorder="1" applyAlignment="1">
      <alignment horizontal="center" vertical="center"/>
    </xf>
    <xf numFmtId="165" fontId="6" fillId="5" borderId="32" xfId="1" applyNumberFormat="1" applyFont="1" applyFill="1" applyBorder="1" applyAlignment="1">
      <alignment horizontal="center" vertical="center"/>
    </xf>
    <xf numFmtId="165" fontId="6" fillId="5" borderId="33" xfId="1" applyNumberFormat="1" applyFont="1" applyFill="1" applyBorder="1" applyAlignment="1">
      <alignment horizontal="center" vertical="center"/>
    </xf>
    <xf numFmtId="0" fontId="0" fillId="6" borderId="25" xfId="0" applyFill="1" applyBorder="1" applyAlignment="1">
      <alignment horizontal="center" wrapText="1"/>
    </xf>
    <xf numFmtId="165" fontId="6" fillId="6" borderId="25" xfId="1" applyNumberFormat="1" applyFont="1" applyFill="1" applyBorder="1"/>
    <xf numFmtId="165" fontId="6" fillId="6" borderId="51" xfId="1" applyNumberFormat="1" applyFont="1" applyFill="1" applyBorder="1"/>
    <xf numFmtId="165" fontId="6" fillId="5" borderId="13" xfId="1" applyNumberFormat="1" applyFont="1" applyFill="1" applyBorder="1" applyAlignment="1">
      <alignment horizontal="center" vertical="center"/>
    </xf>
    <xf numFmtId="0" fontId="8" fillId="0" borderId="42" xfId="0" applyFont="1" applyBorder="1" applyAlignment="1">
      <alignment horizontal="right"/>
    </xf>
    <xf numFmtId="0" fontId="0" fillId="0" borderId="2" xfId="0" applyBorder="1" applyAlignment="1">
      <alignment vertical="center" wrapText="1"/>
    </xf>
    <xf numFmtId="38" fontId="1" fillId="0" borderId="15" xfId="1" applyNumberFormat="1" applyFont="1" applyBorder="1"/>
    <xf numFmtId="38" fontId="1" fillId="0" borderId="7" xfId="1" applyNumberFormat="1" applyFont="1" applyBorder="1"/>
    <xf numFmtId="38" fontId="1" fillId="0" borderId="17" xfId="1" applyNumberFormat="1" applyFont="1" applyBorder="1"/>
    <xf numFmtId="38" fontId="1" fillId="0" borderId="12" xfId="1" applyNumberFormat="1" applyFont="1" applyBorder="1"/>
    <xf numFmtId="38" fontId="1" fillId="0" borderId="16" xfId="1" applyNumberFormat="1" applyFont="1" applyBorder="1"/>
    <xf numFmtId="38" fontId="1" fillId="0" borderId="2" xfId="1" applyNumberFormat="1" applyFont="1" applyBorder="1"/>
    <xf numFmtId="38" fontId="1" fillId="0" borderId="4" xfId="1" applyNumberFormat="1" applyFont="1" applyBorder="1"/>
    <xf numFmtId="38" fontId="0" fillId="0" borderId="13" xfId="0" applyNumberFormat="1" applyBorder="1"/>
    <xf numFmtId="38" fontId="0" fillId="9" borderId="33" xfId="0" applyNumberFormat="1" applyFill="1" applyBorder="1"/>
    <xf numFmtId="38" fontId="7" fillId="2" borderId="40" xfId="0" applyNumberFormat="1" applyFont="1" applyFill="1" applyBorder="1"/>
    <xf numFmtId="38" fontId="7" fillId="0" borderId="40" xfId="0" applyNumberFormat="1" applyFont="1" applyBorder="1"/>
    <xf numFmtId="38" fontId="7" fillId="0" borderId="24" xfId="0" applyNumberFormat="1" applyFont="1" applyBorder="1"/>
    <xf numFmtId="38" fontId="7" fillId="2" borderId="1" xfId="0" applyNumberFormat="1" applyFont="1" applyFill="1" applyBorder="1"/>
    <xf numFmtId="38" fontId="7" fillId="0" borderId="1" xfId="0" applyNumberFormat="1" applyFont="1" applyBorder="1"/>
    <xf numFmtId="38" fontId="7" fillId="0" borderId="13" xfId="0" applyNumberFormat="1" applyFont="1" applyBorder="1"/>
    <xf numFmtId="38" fontId="7" fillId="2" borderId="32" xfId="0" applyNumberFormat="1" applyFont="1" applyFill="1" applyBorder="1"/>
    <xf numFmtId="38" fontId="7" fillId="0" borderId="32" xfId="0" applyNumberFormat="1" applyFont="1" applyBorder="1"/>
    <xf numFmtId="38" fontId="7" fillId="0" borderId="33" xfId="0" applyNumberFormat="1" applyFont="1" applyBorder="1"/>
    <xf numFmtId="38" fontId="8" fillId="2" borderId="40" xfId="0" applyNumberFormat="1" applyFont="1" applyFill="1" applyBorder="1"/>
    <xf numFmtId="38" fontId="8" fillId="0" borderId="40" xfId="0" applyNumberFormat="1" applyFont="1" applyBorder="1"/>
    <xf numFmtId="38" fontId="8" fillId="0" borderId="24" xfId="0" applyNumberFormat="1" applyFont="1" applyBorder="1"/>
    <xf numFmtId="38" fontId="8" fillId="2" borderId="1" xfId="0" applyNumberFormat="1" applyFont="1" applyFill="1" applyBorder="1"/>
    <xf numFmtId="38" fontId="8" fillId="0" borderId="1" xfId="0" applyNumberFormat="1" applyFont="1" applyBorder="1"/>
    <xf numFmtId="38" fontId="8" fillId="0" borderId="13" xfId="0" applyNumberFormat="1" applyFont="1" applyBorder="1"/>
    <xf numFmtId="38" fontId="21" fillId="0" borderId="32" xfId="0" applyNumberFormat="1" applyFont="1" applyBorder="1"/>
    <xf numFmtId="38" fontId="21" fillId="0" borderId="33" xfId="0" applyNumberFormat="1" applyFont="1" applyBorder="1"/>
    <xf numFmtId="38" fontId="1" fillId="0" borderId="13" xfId="1" applyNumberFormat="1" applyFont="1" applyBorder="1"/>
    <xf numFmtId="38" fontId="0" fillId="4" borderId="25" xfId="0" applyNumberFormat="1" applyFill="1" applyBorder="1"/>
    <xf numFmtId="38" fontId="0" fillId="5" borderId="1" xfId="0" applyNumberFormat="1" applyFill="1" applyBorder="1"/>
    <xf numFmtId="38" fontId="0" fillId="6" borderId="1" xfId="0" applyNumberFormat="1" applyFill="1" applyBorder="1"/>
    <xf numFmtId="38" fontId="3" fillId="6" borderId="1" xfId="0" applyNumberFormat="1" applyFont="1" applyFill="1" applyBorder="1"/>
    <xf numFmtId="38" fontId="1" fillId="0" borderId="15" xfId="1" applyNumberFormat="1" applyFont="1" applyFill="1" applyBorder="1"/>
    <xf numFmtId="38" fontId="3" fillId="0" borderId="7" xfId="1" applyNumberFormat="1" applyFont="1" applyFill="1" applyBorder="1" applyAlignment="1">
      <alignment horizontal="center"/>
    </xf>
    <xf numFmtId="38" fontId="1" fillId="0" borderId="17" xfId="1" applyNumberFormat="1" applyFont="1" applyFill="1" applyBorder="1" applyAlignment="1">
      <alignment horizontal="right"/>
    </xf>
    <xf numFmtId="38" fontId="3" fillId="0" borderId="12" xfId="1" applyNumberFormat="1" applyFont="1" applyFill="1" applyBorder="1" applyAlignment="1">
      <alignment horizontal="center"/>
    </xf>
    <xf numFmtId="38" fontId="1" fillId="12" borderId="15" xfId="1" applyNumberFormat="1" applyFont="1" applyFill="1" applyBorder="1"/>
    <xf numFmtId="38" fontId="1" fillId="12" borderId="16" xfId="1" applyNumberFormat="1" applyFont="1" applyFill="1" applyBorder="1"/>
    <xf numFmtId="38" fontId="1" fillId="12" borderId="17" xfId="1" applyNumberFormat="1" applyFont="1" applyFill="1" applyBorder="1"/>
    <xf numFmtId="38" fontId="1" fillId="12" borderId="15" xfId="1" applyNumberFormat="1" applyFont="1" applyFill="1" applyBorder="1" applyAlignment="1">
      <alignment horizontal="right"/>
    </xf>
    <xf numFmtId="38" fontId="1" fillId="12" borderId="7" xfId="1" applyNumberFormat="1" applyFont="1" applyFill="1" applyBorder="1"/>
    <xf numFmtId="38" fontId="1" fillId="12" borderId="17" xfId="1" applyNumberFormat="1" applyFont="1" applyFill="1" applyBorder="1" applyAlignment="1">
      <alignment horizontal="right"/>
    </xf>
    <xf numFmtId="38" fontId="1" fillId="12" borderId="12" xfId="1" applyNumberFormat="1" applyFont="1" applyFill="1" applyBorder="1"/>
    <xf numFmtId="38" fontId="8" fillId="0" borderId="13" xfId="1" applyNumberFormat="1" applyFont="1" applyBorder="1"/>
    <xf numFmtId="38" fontId="0" fillId="0" borderId="15" xfId="1" applyNumberFormat="1" applyFont="1" applyBorder="1"/>
    <xf numFmtId="38" fontId="0" fillId="0" borderId="15" xfId="1" applyNumberFormat="1" applyFont="1" applyBorder="1" applyAlignment="1">
      <alignment wrapText="1"/>
    </xf>
    <xf numFmtId="38" fontId="0" fillId="0" borderId="17" xfId="1" applyNumberFormat="1" applyFont="1" applyBorder="1"/>
    <xf numFmtId="38" fontId="0" fillId="0" borderId="16" xfId="1" applyNumberFormat="1" applyFont="1" applyBorder="1"/>
    <xf numFmtId="38" fontId="0" fillId="0" borderId="17" xfId="1" applyNumberFormat="1" applyFont="1" applyBorder="1" applyAlignment="1">
      <alignment wrapText="1"/>
    </xf>
    <xf numFmtId="38" fontId="0" fillId="0" borderId="2" xfId="1" applyNumberFormat="1" applyFont="1" applyBorder="1"/>
    <xf numFmtId="38" fontId="0" fillId="13" borderId="33" xfId="0" applyNumberFormat="1" applyFill="1" applyBorder="1"/>
    <xf numFmtId="38" fontId="7" fillId="15" borderId="40" xfId="0" applyNumberFormat="1" applyFont="1" applyFill="1" applyBorder="1"/>
    <xf numFmtId="38" fontId="7" fillId="0" borderId="49" xfId="0" applyNumberFormat="1" applyFont="1" applyBorder="1"/>
    <xf numFmtId="38" fontId="7" fillId="15" borderId="1" xfId="0" applyNumberFormat="1" applyFont="1" applyFill="1" applyBorder="1"/>
    <xf numFmtId="38" fontId="7" fillId="0" borderId="50" xfId="0" applyNumberFormat="1" applyFont="1" applyBorder="1"/>
    <xf numFmtId="38" fontId="8" fillId="0" borderId="49" xfId="0" applyNumberFormat="1" applyFont="1" applyBorder="1"/>
    <xf numFmtId="38" fontId="0" fillId="0" borderId="16" xfId="1" applyNumberFormat="1" applyFont="1" applyBorder="1" applyAlignment="1">
      <alignment wrapText="1"/>
    </xf>
    <xf numFmtId="38" fontId="0" fillId="0" borderId="17" xfId="1" applyNumberFormat="1" applyFont="1" applyBorder="1" applyAlignment="1"/>
    <xf numFmtId="38" fontId="8" fillId="0" borderId="1" xfId="1" applyNumberFormat="1" applyFont="1" applyBorder="1"/>
    <xf numFmtId="38" fontId="8" fillId="0" borderId="1" xfId="1" applyNumberFormat="1" applyFont="1" applyFill="1" applyBorder="1"/>
    <xf numFmtId="38" fontId="0" fillId="0" borderId="7" xfId="1" applyNumberFormat="1" applyFont="1" applyBorder="1"/>
    <xf numFmtId="38" fontId="0" fillId="0" borderId="12" xfId="1" applyNumberFormat="1" applyFont="1" applyBorder="1"/>
    <xf numFmtId="38" fontId="0" fillId="0" borderId="9" xfId="1" applyNumberFormat="1" applyFont="1" applyBorder="1"/>
    <xf numFmtId="38" fontId="0" fillId="0" borderId="4" xfId="1" applyNumberFormat="1" applyFont="1" applyBorder="1"/>
    <xf numFmtId="38" fontId="0" fillId="12" borderId="15" xfId="1" applyNumberFormat="1" applyFont="1" applyFill="1" applyBorder="1"/>
    <xf numFmtId="38" fontId="0" fillId="12" borderId="16" xfId="1" applyNumberFormat="1" applyFont="1" applyFill="1" applyBorder="1"/>
    <xf numFmtId="38" fontId="0" fillId="12" borderId="17" xfId="1" applyNumberFormat="1" applyFont="1" applyFill="1" applyBorder="1"/>
    <xf numFmtId="0" fontId="0" fillId="18" borderId="1" xfId="0" applyFill="1" applyBorder="1" applyAlignment="1">
      <alignment wrapText="1"/>
    </xf>
    <xf numFmtId="0" fontId="10" fillId="0" borderId="0" xfId="0" applyFont="1" applyAlignment="1">
      <alignment vertical="center"/>
    </xf>
    <xf numFmtId="0" fontId="3" fillId="0" borderId="15" xfId="0" applyFont="1" applyBorder="1" applyAlignment="1">
      <alignment vertical="center"/>
    </xf>
    <xf numFmtId="0" fontId="0" fillId="0" borderId="17" xfId="0" applyBorder="1" applyAlignment="1">
      <alignment vertical="center"/>
    </xf>
    <xf numFmtId="164" fontId="0" fillId="0" borderId="0" xfId="0" applyNumberFormat="1" applyAlignment="1">
      <alignment vertical="center"/>
    </xf>
    <xf numFmtId="164" fontId="0" fillId="0" borderId="18" xfId="0" applyNumberFormat="1" applyBorder="1" applyAlignment="1">
      <alignment vertical="center"/>
    </xf>
    <xf numFmtId="0" fontId="3" fillId="9" borderId="28" xfId="0" applyFont="1" applyFill="1" applyBorder="1" applyAlignment="1">
      <alignment vertical="center"/>
    </xf>
    <xf numFmtId="0" fontId="0" fillId="3" borderId="30" xfId="0" applyFill="1" applyBorder="1" applyAlignment="1">
      <alignment horizontal="center" vertical="center"/>
    </xf>
    <xf numFmtId="0" fontId="0" fillId="0" borderId="36" xfId="0" applyBorder="1" applyAlignment="1">
      <alignment vertical="center" wrapText="1"/>
    </xf>
    <xf numFmtId="41" fontId="0" fillId="0" borderId="13" xfId="0" applyNumberFormat="1" applyBorder="1" applyAlignment="1">
      <alignment vertical="center"/>
    </xf>
    <xf numFmtId="37" fontId="0" fillId="0" borderId="13" xfId="0" applyNumberFormat="1" applyBorder="1" applyAlignment="1">
      <alignment vertical="center"/>
    </xf>
    <xf numFmtId="0" fontId="0" fillId="0" borderId="31" xfId="0" applyBorder="1" applyAlignment="1">
      <alignment vertical="center"/>
    </xf>
    <xf numFmtId="41" fontId="0" fillId="0" borderId="33" xfId="0" applyNumberFormat="1" applyBorder="1" applyAlignment="1">
      <alignment vertical="center"/>
    </xf>
    <xf numFmtId="38" fontId="0" fillId="2" borderId="1" xfId="0" applyNumberFormat="1" applyFill="1" applyBorder="1" applyAlignment="1">
      <alignment vertical="center"/>
    </xf>
    <xf numFmtId="164" fontId="0" fillId="0" borderId="18" xfId="0" quotePrefix="1" applyNumberFormat="1" applyBorder="1" applyAlignment="1">
      <alignment horizontal="right" vertical="center"/>
    </xf>
    <xf numFmtId="0" fontId="3" fillId="0" borderId="0" xfId="0" applyFont="1" applyAlignment="1">
      <alignment vertical="center"/>
    </xf>
    <xf numFmtId="38" fontId="0" fillId="0" borderId="0" xfId="0" applyNumberFormat="1" applyAlignment="1">
      <alignment vertical="center"/>
    </xf>
    <xf numFmtId="38" fontId="0" fillId="0" borderId="1" xfId="0" applyNumberFormat="1" applyBorder="1" applyAlignment="1">
      <alignment vertical="center"/>
    </xf>
    <xf numFmtId="38" fontId="0" fillId="19" borderId="1" xfId="0" applyNumberFormat="1" applyFill="1" applyBorder="1"/>
    <xf numFmtId="38" fontId="2" fillId="19" borderId="1" xfId="0" applyNumberFormat="1" applyFont="1" applyFill="1" applyBorder="1"/>
    <xf numFmtId="0" fontId="8" fillId="0" borderId="36" xfId="0" applyFont="1" applyBorder="1" applyAlignment="1">
      <alignment horizontal="right"/>
    </xf>
    <xf numFmtId="0" fontId="8" fillId="0" borderId="31" xfId="0" applyFont="1" applyBorder="1" applyAlignment="1">
      <alignment horizontal="right"/>
    </xf>
    <xf numFmtId="0" fontId="0" fillId="0" borderId="1" xfId="0" applyBorder="1" applyAlignment="1">
      <alignment horizontal="center" vertical="center"/>
    </xf>
    <xf numFmtId="0" fontId="0" fillId="0" borderId="1" xfId="0" quotePrefix="1" applyBorder="1" applyAlignment="1">
      <alignment horizontal="center" vertical="center"/>
    </xf>
    <xf numFmtId="41" fontId="12" fillId="0" borderId="40" xfId="1" applyNumberFormat="1" applyFont="1" applyFill="1" applyBorder="1" applyAlignment="1">
      <alignment horizontal="right" vertical="center"/>
    </xf>
    <xf numFmtId="0" fontId="10" fillId="0" borderId="0" xfId="0" applyFont="1"/>
    <xf numFmtId="38" fontId="0" fillId="0" borderId="0" xfId="0" applyNumberFormat="1"/>
    <xf numFmtId="0" fontId="3" fillId="3" borderId="1" xfId="0" applyFont="1" applyFill="1" applyBorder="1" applyAlignment="1">
      <alignment horizontal="center"/>
    </xf>
    <xf numFmtId="0" fontId="0" fillId="0" borderId="0" xfId="0" applyAlignment="1">
      <alignment horizontal="center"/>
    </xf>
    <xf numFmtId="0" fontId="3" fillId="0" borderId="0" xfId="0" applyFont="1" applyAlignment="1">
      <alignment horizontal="left"/>
    </xf>
    <xf numFmtId="0" fontId="10" fillId="2" borderId="0" xfId="0" applyFont="1" applyFill="1"/>
    <xf numFmtId="0" fontId="3" fillId="0" borderId="0" xfId="0" applyFont="1"/>
    <xf numFmtId="0" fontId="0" fillId="0" borderId="0" xfId="0" applyAlignment="1">
      <alignment vertical="center" wrapText="1"/>
    </xf>
    <xf numFmtId="0" fontId="11" fillId="0" borderId="1" xfId="0" applyFont="1" applyBorder="1" applyAlignment="1">
      <alignment horizontal="center" vertical="center"/>
    </xf>
    <xf numFmtId="0" fontId="11" fillId="8" borderId="1" xfId="0" applyFont="1" applyFill="1" applyBorder="1" applyAlignment="1">
      <alignment horizontal="center" vertical="center"/>
    </xf>
    <xf numFmtId="0" fontId="11" fillId="0" borderId="37" xfId="0" applyFont="1" applyBorder="1" applyAlignment="1">
      <alignment horizontal="right"/>
    </xf>
    <xf numFmtId="41" fontId="12" fillId="0" borderId="1" xfId="1" applyNumberFormat="1" applyFont="1" applyFill="1" applyBorder="1" applyAlignment="1">
      <alignment horizontal="right" vertical="center"/>
    </xf>
    <xf numFmtId="41" fontId="12" fillId="0" borderId="32" xfId="1" applyNumberFormat="1" applyFont="1" applyFill="1" applyBorder="1" applyAlignment="1">
      <alignment horizontal="right" vertical="center"/>
    </xf>
    <xf numFmtId="41" fontId="14" fillId="0" borderId="40" xfId="1" applyNumberFormat="1" applyFont="1" applyFill="1" applyBorder="1" applyAlignment="1">
      <alignment horizontal="right" vertical="center"/>
    </xf>
    <xf numFmtId="164" fontId="1" fillId="0" borderId="0" xfId="2" applyNumberFormat="1" applyFont="1" applyBorder="1" applyAlignment="1">
      <alignment horizontal="center" vertical="center"/>
    </xf>
    <xf numFmtId="0" fontId="3" fillId="0" borderId="9" xfId="0" applyFont="1" applyBorder="1" applyAlignment="1">
      <alignment horizontal="center" vertical="center"/>
    </xf>
    <xf numFmtId="164" fontId="1" fillId="0" borderId="0" xfId="2"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25" xfId="0" applyFont="1" applyFill="1" applyBorder="1" applyAlignment="1">
      <alignment horizontal="center" vertical="center"/>
    </xf>
    <xf numFmtId="0" fontId="0" fillId="0" borderId="1" xfId="0" applyBorder="1" applyAlignment="1">
      <alignment horizontal="left"/>
    </xf>
    <xf numFmtId="0" fontId="0" fillId="0" borderId="0" xfId="0"/>
    <xf numFmtId="0" fontId="10" fillId="0" borderId="0" xfId="0" applyFont="1" applyAlignment="1">
      <alignment horizontal="left" wrapText="1"/>
    </xf>
    <xf numFmtId="0" fontId="0" fillId="0" borderId="41" xfId="0" applyBorder="1"/>
    <xf numFmtId="0" fontId="3" fillId="0" borderId="18" xfId="0" applyFont="1" applyBorder="1" applyAlignment="1">
      <alignment horizontal="left"/>
    </xf>
    <xf numFmtId="0" fontId="0" fillId="0" borderId="44" xfId="0" applyBorder="1"/>
    <xf numFmtId="0" fontId="0" fillId="0" borderId="45" xfId="0" applyBorder="1"/>
    <xf numFmtId="0" fontId="10" fillId="0" borderId="0" xfId="0" applyFont="1"/>
    <xf numFmtId="0" fontId="3" fillId="4" borderId="15" xfId="0" applyFont="1" applyFill="1" applyBorder="1" applyAlignment="1">
      <alignment horizontal="center" wrapText="1"/>
    </xf>
    <xf numFmtId="0" fontId="3" fillId="4" borderId="20" xfId="0" applyFont="1" applyFill="1" applyBorder="1" applyAlignment="1">
      <alignment horizontal="center" wrapText="1"/>
    </xf>
    <xf numFmtId="0" fontId="0" fillId="0" borderId="15" xfId="0" applyBorder="1" applyAlignment="1">
      <alignment horizontal="center" wrapText="1"/>
    </xf>
    <xf numFmtId="0" fontId="0" fillId="0" borderId="20" xfId="0" applyBorder="1" applyAlignment="1">
      <alignment horizontal="center" wrapText="1"/>
    </xf>
    <xf numFmtId="38" fontId="0" fillId="0" borderId="0" xfId="0" applyNumberFormat="1"/>
    <xf numFmtId="0" fontId="0" fillId="0" borderId="6" xfId="0" applyBorder="1" applyAlignment="1">
      <alignment horizontal="left" wrapText="1"/>
    </xf>
    <xf numFmtId="0" fontId="0" fillId="0" borderId="21" xfId="0" applyBorder="1" applyAlignment="1">
      <alignment horizontal="left" wrapText="1"/>
    </xf>
    <xf numFmtId="0" fontId="0" fillId="0" borderId="11" xfId="0" applyBorder="1" applyAlignment="1">
      <alignment horizontal="left" wrapText="1"/>
    </xf>
    <xf numFmtId="0" fontId="0" fillId="0" borderId="14" xfId="0" applyBorder="1" applyAlignment="1">
      <alignment horizontal="left" wrapText="1"/>
    </xf>
    <xf numFmtId="0" fontId="0" fillId="3" borderId="15" xfId="0" applyFill="1" applyBorder="1" applyAlignment="1">
      <alignment horizontal="center" wrapText="1"/>
    </xf>
    <xf numFmtId="0" fontId="0" fillId="3" borderId="16" xfId="0" applyFill="1" applyBorder="1" applyAlignment="1">
      <alignment horizontal="center" wrapText="1"/>
    </xf>
    <xf numFmtId="0" fontId="0" fillId="0" borderId="3" xfId="0" applyBorder="1" applyAlignment="1">
      <alignment horizontal="left"/>
    </xf>
    <xf numFmtId="0" fontId="0" fillId="0" borderId="5" xfId="0" applyBorder="1" applyAlignment="1">
      <alignment horizontal="left"/>
    </xf>
    <xf numFmtId="0" fontId="3" fillId="3" borderId="1" xfId="0" applyFont="1" applyFill="1" applyBorder="1" applyAlignment="1">
      <alignment horizontal="center"/>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0" fillId="0" borderId="8" xfId="0" applyFont="1" applyBorder="1" applyAlignment="1">
      <alignment horizontal="left" wrapText="1"/>
    </xf>
    <xf numFmtId="0" fontId="0" fillId="0" borderId="0" xfId="0" applyAlignment="1">
      <alignment horizontal="center"/>
    </xf>
    <xf numFmtId="0" fontId="3" fillId="5" borderId="28" xfId="0" applyFont="1" applyFill="1" applyBorder="1" applyAlignment="1">
      <alignment horizontal="center"/>
    </xf>
    <xf numFmtId="0" fontId="3" fillId="5" borderId="29" xfId="0" applyFont="1" applyFill="1" applyBorder="1" applyAlignment="1">
      <alignment horizontal="center"/>
    </xf>
    <xf numFmtId="0" fontId="3" fillId="5" borderId="30" xfId="0" applyFont="1" applyFill="1" applyBorder="1" applyAlignment="1">
      <alignment horizontal="center"/>
    </xf>
    <xf numFmtId="0" fontId="3" fillId="6" borderId="52" xfId="0" applyFont="1" applyFill="1" applyBorder="1" applyAlignment="1">
      <alignment horizontal="center"/>
    </xf>
    <xf numFmtId="0" fontId="3" fillId="6" borderId="29" xfId="0" applyFont="1" applyFill="1" applyBorder="1" applyAlignment="1">
      <alignment horizontal="center"/>
    </xf>
    <xf numFmtId="0" fontId="3" fillId="6" borderId="30" xfId="0" applyFont="1" applyFill="1" applyBorder="1" applyAlignment="1">
      <alignment horizontal="center"/>
    </xf>
    <xf numFmtId="0" fontId="3" fillId="0" borderId="13" xfId="0" applyFont="1" applyBorder="1" applyAlignment="1">
      <alignment horizontal="center" vertical="center"/>
    </xf>
    <xf numFmtId="0" fontId="3" fillId="3" borderId="6"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26" xfId="0" applyFont="1" applyFill="1" applyBorder="1" applyAlignment="1">
      <alignment horizontal="center"/>
    </xf>
    <xf numFmtId="0" fontId="3" fillId="3" borderId="43" xfId="0" applyFont="1" applyFill="1" applyBorder="1" applyAlignment="1">
      <alignment horizontal="center"/>
    </xf>
    <xf numFmtId="0" fontId="3" fillId="3" borderId="27" xfId="0" applyFont="1" applyFill="1" applyBorder="1" applyAlignment="1">
      <alignment horizontal="center"/>
    </xf>
    <xf numFmtId="0" fontId="3" fillId="0" borderId="0" xfId="0" applyFont="1" applyAlignment="1">
      <alignment horizontal="left"/>
    </xf>
    <xf numFmtId="0" fontId="8" fillId="0" borderId="0" xfId="0" applyFont="1" applyAlignment="1">
      <alignment horizontal="left" wrapText="1"/>
    </xf>
    <xf numFmtId="0" fontId="8" fillId="0" borderId="14" xfId="0" applyFont="1" applyBorder="1" applyAlignment="1">
      <alignment horizontal="left" wrapText="1"/>
    </xf>
    <xf numFmtId="0" fontId="0" fillId="9" borderId="8" xfId="0" applyFill="1" applyBorder="1" applyAlignment="1">
      <alignment horizontal="left" wrapText="1"/>
    </xf>
    <xf numFmtId="0" fontId="0" fillId="9" borderId="0" xfId="0" applyFill="1" applyAlignment="1">
      <alignment horizontal="left" wrapText="1"/>
    </xf>
    <xf numFmtId="0" fontId="0" fillId="9" borderId="11" xfId="0" applyFill="1" applyBorder="1" applyAlignment="1">
      <alignment horizontal="left" wrapText="1"/>
    </xf>
    <xf numFmtId="0" fontId="0" fillId="9" borderId="14" xfId="0" applyFill="1" applyBorder="1" applyAlignment="1">
      <alignment horizontal="left" wrapText="1"/>
    </xf>
    <xf numFmtId="0" fontId="0" fillId="0" borderId="8" xfId="0" applyBorder="1" applyAlignment="1">
      <alignment horizontal="left" wrapText="1"/>
    </xf>
    <xf numFmtId="0" fontId="0" fillId="0" borderId="0" xfId="0" applyAlignment="1">
      <alignment horizontal="left" wrapText="1"/>
    </xf>
    <xf numFmtId="0" fontId="0" fillId="0" borderId="6" xfId="0" applyBorder="1" applyAlignment="1">
      <alignment horizontal="left" vertical="top" wrapText="1"/>
    </xf>
    <xf numFmtId="0" fontId="0" fillId="0" borderId="21" xfId="0" applyBorder="1" applyAlignment="1">
      <alignment horizontal="left" vertical="top" wrapText="1"/>
    </xf>
    <xf numFmtId="0" fontId="0" fillId="0" borderId="8"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4" xfId="0" applyBorder="1" applyAlignment="1">
      <alignment horizontal="left" vertical="top"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3" borderId="22" xfId="0" applyFont="1" applyFill="1" applyBorder="1" applyAlignment="1">
      <alignment horizontal="center"/>
    </xf>
    <xf numFmtId="0" fontId="3" fillId="3" borderId="25" xfId="0" applyFont="1" applyFill="1" applyBorder="1" applyAlignment="1">
      <alignment horizontal="center"/>
    </xf>
    <xf numFmtId="38" fontId="0" fillId="0" borderId="41" xfId="0" applyNumberFormat="1" applyBorder="1"/>
    <xf numFmtId="0" fontId="3" fillId="3" borderId="48" xfId="0" applyFont="1" applyFill="1" applyBorder="1" applyAlignment="1">
      <alignment horizontal="center"/>
    </xf>
    <xf numFmtId="0" fontId="0" fillId="0" borderId="41" xfId="0" applyBorder="1" applyAlignment="1">
      <alignment horizontal="left"/>
    </xf>
    <xf numFmtId="0" fontId="0" fillId="0" borderId="0" xfId="0" applyAlignment="1">
      <alignment horizontal="left"/>
    </xf>
    <xf numFmtId="0" fontId="0" fillId="0" borderId="46" xfId="0" applyBorder="1" applyAlignment="1">
      <alignment horizontal="left"/>
    </xf>
    <xf numFmtId="0" fontId="3" fillId="3" borderId="1" xfId="0" applyFont="1" applyFill="1" applyBorder="1" applyAlignment="1">
      <alignment horizontal="center" wrapText="1"/>
    </xf>
    <xf numFmtId="0" fontId="3" fillId="3" borderId="13" xfId="0" applyFont="1" applyFill="1" applyBorder="1" applyAlignment="1">
      <alignment horizontal="center" wrapText="1"/>
    </xf>
    <xf numFmtId="0" fontId="3" fillId="3" borderId="24"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21" fillId="3" borderId="40"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32" xfId="0" applyFont="1" applyFill="1" applyBorder="1" applyAlignment="1">
      <alignment horizontal="center" vertical="center"/>
    </xf>
    <xf numFmtId="0" fontId="27" fillId="0" borderId="0" xfId="0" applyFont="1" applyAlignment="1">
      <alignment horizontal="left"/>
    </xf>
    <xf numFmtId="0" fontId="10" fillId="2" borderId="0" xfId="0" applyFont="1" applyFill="1"/>
    <xf numFmtId="0" fontId="10" fillId="2" borderId="14" xfId="0" applyFont="1" applyFill="1" applyBorder="1"/>
    <xf numFmtId="0" fontId="3" fillId="6" borderId="28" xfId="0" applyFont="1" applyFill="1" applyBorder="1" applyAlignment="1">
      <alignment horizontal="center"/>
    </xf>
    <xf numFmtId="0" fontId="3" fillId="0" borderId="0" xfId="0" applyFont="1"/>
    <xf numFmtId="0" fontId="3" fillId="3" borderId="3" xfId="0" applyFont="1" applyFill="1" applyBorder="1" applyAlignment="1">
      <alignment horizontal="center"/>
    </xf>
    <xf numFmtId="0" fontId="3" fillId="3" borderId="5" xfId="0" applyFont="1" applyFill="1" applyBorder="1" applyAlignment="1">
      <alignment horizontal="center"/>
    </xf>
    <xf numFmtId="0" fontId="3" fillId="3" borderId="4" xfId="0" applyFont="1" applyFill="1" applyBorder="1" applyAlignment="1">
      <alignment horizontal="center"/>
    </xf>
    <xf numFmtId="0" fontId="3" fillId="0" borderId="18" xfId="0" applyFont="1" applyBorder="1"/>
    <xf numFmtId="0" fontId="0" fillId="0" borderId="0" xfId="0" applyAlignment="1">
      <alignment vertical="center" wrapText="1"/>
    </xf>
    <xf numFmtId="0" fontId="3" fillId="0" borderId="0" xfId="0" applyFont="1" applyAlignment="1">
      <alignment horizontal="left" vertical="center"/>
    </xf>
    <xf numFmtId="0" fontId="10" fillId="0" borderId="0" xfId="0" applyFont="1" applyAlignment="1">
      <alignment horizontal="left" vertical="center"/>
    </xf>
    <xf numFmtId="0" fontId="0" fillId="0" borderId="0" xfId="0" applyAlignment="1">
      <alignment vertical="center"/>
    </xf>
    <xf numFmtId="0" fontId="3" fillId="0" borderId="0" xfId="0" applyFont="1" applyAlignment="1">
      <alignment horizontal="left" vertical="center" wrapText="1"/>
    </xf>
    <xf numFmtId="0" fontId="29" fillId="0" borderId="47" xfId="0" applyFont="1" applyBorder="1" applyAlignment="1">
      <alignment horizontal="center" vertical="center"/>
    </xf>
    <xf numFmtId="0" fontId="11" fillId="0" borderId="1" xfId="0" applyFont="1" applyBorder="1" applyAlignment="1">
      <alignment horizontal="center" vertical="center"/>
    </xf>
    <xf numFmtId="0" fontId="11" fillId="8" borderId="1" xfId="0" applyFont="1" applyFill="1" applyBorder="1" applyAlignment="1">
      <alignment horizontal="center" vertical="center"/>
    </xf>
    <xf numFmtId="0" fontId="15" fillId="7" borderId="1" xfId="0" applyFont="1" applyFill="1" applyBorder="1" applyAlignment="1">
      <alignment horizontal="left" vertical="center"/>
    </xf>
    <xf numFmtId="0" fontId="11" fillId="0" borderId="37" xfId="0" applyFont="1" applyBorder="1" applyAlignment="1">
      <alignment horizontal="right"/>
    </xf>
    <xf numFmtId="0" fontId="11" fillId="0" borderId="40" xfId="0" applyFont="1" applyBorder="1" applyAlignment="1">
      <alignment horizontal="right"/>
    </xf>
    <xf numFmtId="0" fontId="11" fillId="8" borderId="22" xfId="0" applyFont="1" applyFill="1" applyBorder="1" applyAlignment="1">
      <alignment horizontal="center" vertical="center"/>
    </xf>
    <xf numFmtId="0" fontId="11" fillId="8" borderId="25" xfId="0" applyFont="1" applyFill="1" applyBorder="1" applyAlignment="1">
      <alignment horizontal="center" vertical="center"/>
    </xf>
    <xf numFmtId="0" fontId="11" fillId="3" borderId="1" xfId="0" applyFont="1" applyFill="1" applyBorder="1" applyAlignment="1">
      <alignment horizontal="center" vertical="center"/>
    </xf>
    <xf numFmtId="41" fontId="12" fillId="3" borderId="1" xfId="1" applyNumberFormat="1" applyFont="1" applyFill="1" applyBorder="1" applyAlignment="1">
      <alignment horizontal="right" vertical="center"/>
    </xf>
    <xf numFmtId="41" fontId="12" fillId="0" borderId="1" xfId="1" applyNumberFormat="1" applyFont="1" applyFill="1" applyBorder="1" applyAlignment="1">
      <alignment horizontal="right" vertical="center"/>
    </xf>
    <xf numFmtId="41" fontId="12" fillId="3" borderId="32" xfId="1" applyNumberFormat="1" applyFont="1" applyFill="1" applyBorder="1" applyAlignment="1">
      <alignment horizontal="right" vertical="center"/>
    </xf>
    <xf numFmtId="41" fontId="12" fillId="0" borderId="32" xfId="1" applyNumberFormat="1" applyFont="1" applyFill="1" applyBorder="1" applyAlignment="1">
      <alignment horizontal="right" vertical="center"/>
    </xf>
    <xf numFmtId="41" fontId="14" fillId="3" borderId="40" xfId="1" applyNumberFormat="1" applyFont="1" applyFill="1" applyBorder="1" applyAlignment="1">
      <alignment horizontal="right" vertical="center"/>
    </xf>
    <xf numFmtId="41" fontId="14" fillId="0" borderId="40" xfId="1" applyNumberFormat="1" applyFont="1" applyFill="1" applyBorder="1" applyAlignment="1">
      <alignment horizontal="right" vertical="center"/>
    </xf>
    <xf numFmtId="0" fontId="0" fillId="0" borderId="0" xfId="0" applyAlignment="1">
      <alignment horizontal="left" vertical="center" wrapText="1"/>
    </xf>
    <xf numFmtId="0" fontId="15" fillId="3" borderId="1" xfId="0" applyFont="1" applyFill="1" applyBorder="1" applyAlignment="1">
      <alignment horizontal="left" vertical="center"/>
    </xf>
    <xf numFmtId="0" fontId="24" fillId="0" borderId="0" xfId="0" applyFont="1" applyAlignment="1">
      <alignment horizontal="center"/>
    </xf>
    <xf numFmtId="0" fontId="0" fillId="0" borderId="17" xfId="0" applyBorder="1" applyAlignment="1">
      <alignment horizontal="center" wrapText="1"/>
    </xf>
    <xf numFmtId="0" fontId="3" fillId="0" borderId="0" xfId="0" applyFont="1" applyAlignment="1">
      <alignment horizontal="left" wrapText="1"/>
    </xf>
  </cellXfs>
  <cellStyles count="4">
    <cellStyle name="Comma" xfId="1" builtinId="3"/>
    <cellStyle name="Hyperlink" xfId="3" builtinId="8"/>
    <cellStyle name="Normal" xfId="0" builtinId="0"/>
    <cellStyle name="Percent" xfId="2"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4E4E6"/>
      <color rgb="FFBCDA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476251</xdr:colOff>
      <xdr:row>1</xdr:row>
      <xdr:rowOff>0</xdr:rowOff>
    </xdr:from>
    <xdr:to>
      <xdr:col>2</xdr:col>
      <xdr:colOff>0</xdr:colOff>
      <xdr:row>1</xdr:row>
      <xdr:rowOff>180975</xdr:rowOff>
    </xdr:to>
    <xdr:sp macro="" textlink="">
      <xdr:nvSpPr>
        <xdr:cNvPr id="3" name="5-Point Star 2">
          <a:extLst>
            <a:ext uri="{FF2B5EF4-FFF2-40B4-BE49-F238E27FC236}">
              <a16:creationId xmlns:a16="http://schemas.microsoft.com/office/drawing/2014/main" id="{00000000-0008-0000-0200-000003000000}"/>
            </a:ext>
          </a:extLst>
        </xdr:cNvPr>
        <xdr:cNvSpPr/>
      </xdr:nvSpPr>
      <xdr:spPr>
        <a:xfrm>
          <a:off x="3924301" y="342900"/>
          <a:ext cx="323849" cy="228600"/>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542925</xdr:colOff>
      <xdr:row>0</xdr:row>
      <xdr:rowOff>152400</xdr:rowOff>
    </xdr:from>
    <xdr:to>
      <xdr:col>1</xdr:col>
      <xdr:colOff>752475</xdr:colOff>
      <xdr:row>2</xdr:row>
      <xdr:rowOff>0</xdr:rowOff>
    </xdr:to>
    <xdr:sp macro="" textlink="">
      <xdr:nvSpPr>
        <xdr:cNvPr id="4" name="5-Point Star 3">
          <a:extLst>
            <a:ext uri="{FF2B5EF4-FFF2-40B4-BE49-F238E27FC236}">
              <a16:creationId xmlns:a16="http://schemas.microsoft.com/office/drawing/2014/main" id="{00000000-0008-0000-0300-000004000000}"/>
            </a:ext>
          </a:extLst>
        </xdr:cNvPr>
        <xdr:cNvSpPr/>
      </xdr:nvSpPr>
      <xdr:spPr>
        <a:xfrm>
          <a:off x="3990975" y="152400"/>
          <a:ext cx="209550" cy="238125"/>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438151</xdr:colOff>
      <xdr:row>2</xdr:row>
      <xdr:rowOff>0</xdr:rowOff>
    </xdr:from>
    <xdr:to>
      <xdr:col>1</xdr:col>
      <xdr:colOff>666751</xdr:colOff>
      <xdr:row>3</xdr:row>
      <xdr:rowOff>28575</xdr:rowOff>
    </xdr:to>
    <xdr:sp macro="" textlink="">
      <xdr:nvSpPr>
        <xdr:cNvPr id="3" name="5-Point Star 2">
          <a:extLst>
            <a:ext uri="{FF2B5EF4-FFF2-40B4-BE49-F238E27FC236}">
              <a16:creationId xmlns:a16="http://schemas.microsoft.com/office/drawing/2014/main" id="{00000000-0008-0000-0400-000003000000}"/>
            </a:ext>
          </a:extLst>
        </xdr:cNvPr>
        <xdr:cNvSpPr/>
      </xdr:nvSpPr>
      <xdr:spPr>
        <a:xfrm>
          <a:off x="3886201" y="390525"/>
          <a:ext cx="228600" cy="219075"/>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438151</xdr:colOff>
      <xdr:row>0</xdr:row>
      <xdr:rowOff>161925</xdr:rowOff>
    </xdr:from>
    <xdr:to>
      <xdr:col>1</xdr:col>
      <xdr:colOff>666750</xdr:colOff>
      <xdr:row>2</xdr:row>
      <xdr:rowOff>9525</xdr:rowOff>
    </xdr:to>
    <xdr:sp macro="" textlink="">
      <xdr:nvSpPr>
        <xdr:cNvPr id="3" name="5-Point Star 2">
          <a:extLst>
            <a:ext uri="{FF2B5EF4-FFF2-40B4-BE49-F238E27FC236}">
              <a16:creationId xmlns:a16="http://schemas.microsoft.com/office/drawing/2014/main" id="{00000000-0008-0000-0500-000003000000}"/>
            </a:ext>
          </a:extLst>
        </xdr:cNvPr>
        <xdr:cNvSpPr/>
      </xdr:nvSpPr>
      <xdr:spPr>
        <a:xfrm>
          <a:off x="4105276" y="161925"/>
          <a:ext cx="228599" cy="238125"/>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438150</xdr:colOff>
      <xdr:row>2</xdr:row>
      <xdr:rowOff>0</xdr:rowOff>
    </xdr:from>
    <xdr:to>
      <xdr:col>2</xdr:col>
      <xdr:colOff>0</xdr:colOff>
      <xdr:row>3</xdr:row>
      <xdr:rowOff>57150</xdr:rowOff>
    </xdr:to>
    <xdr:sp macro="" textlink="">
      <xdr:nvSpPr>
        <xdr:cNvPr id="3" name="5-Point Star 2">
          <a:extLst>
            <a:ext uri="{FF2B5EF4-FFF2-40B4-BE49-F238E27FC236}">
              <a16:creationId xmlns:a16="http://schemas.microsoft.com/office/drawing/2014/main" id="{00000000-0008-0000-0600-000003000000}"/>
            </a:ext>
          </a:extLst>
        </xdr:cNvPr>
        <xdr:cNvSpPr/>
      </xdr:nvSpPr>
      <xdr:spPr>
        <a:xfrm>
          <a:off x="3867150" y="390525"/>
          <a:ext cx="238125" cy="247650"/>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0</xdr:row>
      <xdr:rowOff>133350</xdr:rowOff>
    </xdr:from>
    <xdr:to>
      <xdr:col>0</xdr:col>
      <xdr:colOff>421481</xdr:colOff>
      <xdr:row>2</xdr:row>
      <xdr:rowOff>14287</xdr:rowOff>
    </xdr:to>
    <xdr:sp macro="" textlink="">
      <xdr:nvSpPr>
        <xdr:cNvPr id="4" name="5-Point Star 3">
          <a:extLst>
            <a:ext uri="{FF2B5EF4-FFF2-40B4-BE49-F238E27FC236}">
              <a16:creationId xmlns:a16="http://schemas.microsoft.com/office/drawing/2014/main" id="{00000000-0008-0000-0700-000004000000}"/>
            </a:ext>
          </a:extLst>
        </xdr:cNvPr>
        <xdr:cNvSpPr/>
      </xdr:nvSpPr>
      <xdr:spPr>
        <a:xfrm>
          <a:off x="123825" y="133350"/>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6</xdr:col>
      <xdr:colOff>0</xdr:colOff>
      <xdr:row>5</xdr:row>
      <xdr:rowOff>180975</xdr:rowOff>
    </xdr:from>
    <xdr:to>
      <xdr:col>8</xdr:col>
      <xdr:colOff>1524000</xdr:colOff>
      <xdr:row>15</xdr:row>
      <xdr:rowOff>188861</xdr:rowOff>
    </xdr:to>
    <xdr:pic>
      <xdr:nvPicPr>
        <xdr:cNvPr id="3" name="Picture 2">
          <a:extLst>
            <a:ext uri="{FF2B5EF4-FFF2-40B4-BE49-F238E27FC236}">
              <a16:creationId xmlns:a16="http://schemas.microsoft.com/office/drawing/2014/main" id="{43A8219C-C6D1-7B13-F18E-5F5D749AD961}"/>
            </a:ext>
          </a:extLst>
        </xdr:cNvPr>
        <xdr:cNvPicPr>
          <a:picLocks noChangeAspect="1"/>
        </xdr:cNvPicPr>
      </xdr:nvPicPr>
      <xdr:blipFill>
        <a:blip xmlns:r="http://schemas.openxmlformats.org/officeDocument/2006/relationships" r:embed="rId1"/>
        <a:stretch>
          <a:fillRect/>
        </a:stretch>
      </xdr:blipFill>
      <xdr:spPr>
        <a:xfrm>
          <a:off x="8020050" y="1152525"/>
          <a:ext cx="5305425" cy="1912886"/>
        </a:xfrm>
        <a:prstGeom prst="rect">
          <a:avLst/>
        </a:prstGeom>
      </xdr:spPr>
    </xdr:pic>
    <xdr:clientData/>
  </xdr:twoCellAnchor>
  <xdr:twoCellAnchor editAs="oneCell">
    <xdr:from>
      <xdr:col>1</xdr:col>
      <xdr:colOff>0</xdr:colOff>
      <xdr:row>6</xdr:row>
      <xdr:rowOff>142875</xdr:rowOff>
    </xdr:from>
    <xdr:to>
      <xdr:col>4</xdr:col>
      <xdr:colOff>1276350</xdr:colOff>
      <xdr:row>15</xdr:row>
      <xdr:rowOff>180975</xdr:rowOff>
    </xdr:to>
    <xdr:pic>
      <xdr:nvPicPr>
        <xdr:cNvPr id="6" name="Picture 5">
          <a:extLst>
            <a:ext uri="{FF2B5EF4-FFF2-40B4-BE49-F238E27FC236}">
              <a16:creationId xmlns:a16="http://schemas.microsoft.com/office/drawing/2014/main" id="{78154E4B-8D1A-BA4B-F747-E371A341D016}"/>
            </a:ext>
            <a:ext uri="{147F2762-F138-4A5C-976F-8EAC2B608ADB}">
              <a16:predDERef xmlns:a16="http://schemas.microsoft.com/office/drawing/2014/main" pred="{43A8219C-C6D1-7B13-F18E-5F5D749AD961}"/>
            </a:ext>
          </a:extLst>
        </xdr:cNvPr>
        <xdr:cNvPicPr>
          <a:picLocks noChangeAspect="1"/>
        </xdr:cNvPicPr>
      </xdr:nvPicPr>
      <xdr:blipFill>
        <a:blip xmlns:r="http://schemas.openxmlformats.org/officeDocument/2006/relationships" r:embed="rId2"/>
        <a:stretch>
          <a:fillRect/>
        </a:stretch>
      </xdr:blipFill>
      <xdr:spPr>
        <a:xfrm>
          <a:off x="447675" y="1304925"/>
          <a:ext cx="6229350" cy="17526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rs.wa.gov/employer/ch15/" TargetMode="External"/><Relationship Id="rId1" Type="http://schemas.openxmlformats.org/officeDocument/2006/relationships/hyperlink" Target="http://www.drs.wa.gov/employer/"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1"/>
  <sheetViews>
    <sheetView showGridLines="0" zoomScaleNormal="100" workbookViewId="0">
      <selection activeCell="B45" sqref="B45:B49"/>
    </sheetView>
  </sheetViews>
  <sheetFormatPr defaultRowHeight="15" x14ac:dyDescent="0.25"/>
  <cols>
    <col min="1" max="1" width="3.7109375" customWidth="1"/>
    <col min="2" max="2" width="171" customWidth="1"/>
    <col min="3" max="3" width="3.7109375" customWidth="1"/>
  </cols>
  <sheetData>
    <row r="1" spans="1:4" ht="15.75" thickBot="1" x14ac:dyDescent="0.3">
      <c r="A1" s="14"/>
      <c r="B1" s="14"/>
      <c r="C1" s="14"/>
    </row>
    <row r="2" spans="1:4" ht="60.75" thickBot="1" x14ac:dyDescent="0.3">
      <c r="A2" s="14"/>
      <c r="B2" s="195" t="s">
        <v>0</v>
      </c>
      <c r="C2" s="14"/>
    </row>
    <row r="3" spans="1:4" x14ac:dyDescent="0.25">
      <c r="A3" s="14"/>
      <c r="B3" s="15"/>
      <c r="C3" s="14"/>
    </row>
    <row r="4" spans="1:4" ht="15.75" thickBot="1" x14ac:dyDescent="0.3"/>
    <row r="5" spans="1:4" ht="15.75" thickBot="1" x14ac:dyDescent="0.3">
      <c r="B5" s="20" t="s">
        <v>1</v>
      </c>
    </row>
    <row r="6" spans="1:4" ht="15.75" thickBot="1" x14ac:dyDescent="0.3">
      <c r="B6" s="26"/>
    </row>
    <row r="7" spans="1:4" ht="15.75" thickBot="1" x14ac:dyDescent="0.3">
      <c r="B7" s="28" t="s">
        <v>2</v>
      </c>
    </row>
    <row r="8" spans="1:4" x14ac:dyDescent="0.25">
      <c r="B8" s="24" t="s">
        <v>3</v>
      </c>
      <c r="D8" s="22"/>
    </row>
    <row r="9" spans="1:4" x14ac:dyDescent="0.25">
      <c r="B9" s="23" t="s">
        <v>4</v>
      </c>
      <c r="D9" s="22"/>
    </row>
    <row r="10" spans="1:4" x14ac:dyDescent="0.25">
      <c r="B10" s="25" t="s">
        <v>5</v>
      </c>
      <c r="D10" s="22"/>
    </row>
    <row r="11" spans="1:4" ht="60" x14ac:dyDescent="0.25">
      <c r="B11" s="49" t="s">
        <v>6</v>
      </c>
      <c r="D11" s="22"/>
    </row>
    <row r="12" spans="1:4" x14ac:dyDescent="0.25">
      <c r="B12" s="23" t="s">
        <v>7</v>
      </c>
      <c r="D12" s="22"/>
    </row>
    <row r="13" spans="1:4" ht="30" x14ac:dyDescent="0.25">
      <c r="B13" s="50" t="s">
        <v>8</v>
      </c>
      <c r="D13" s="22"/>
    </row>
    <row r="14" spans="1:4" x14ac:dyDescent="0.25">
      <c r="B14" s="45" t="s">
        <v>9</v>
      </c>
    </row>
    <row r="15" spans="1:4" x14ac:dyDescent="0.25">
      <c r="B15" s="45" t="s">
        <v>10</v>
      </c>
    </row>
    <row r="16" spans="1:4" ht="15.75" thickBot="1" x14ac:dyDescent="0.3">
      <c r="B16" s="21" t="s">
        <v>11</v>
      </c>
    </row>
    <row r="17" spans="2:2" ht="15.75" thickBot="1" x14ac:dyDescent="0.3">
      <c r="B17" s="12"/>
    </row>
    <row r="18" spans="2:2" x14ac:dyDescent="0.25">
      <c r="B18" s="16" t="s">
        <v>12</v>
      </c>
    </row>
    <row r="19" spans="2:2" ht="45.75" thickBot="1" x14ac:dyDescent="0.3">
      <c r="B19" s="21" t="s">
        <v>13</v>
      </c>
    </row>
    <row r="20" spans="2:2" ht="15.75" thickBot="1" x14ac:dyDescent="0.3"/>
    <row r="21" spans="2:2" x14ac:dyDescent="0.25">
      <c r="B21" s="27" t="s">
        <v>14</v>
      </c>
    </row>
    <row r="22" spans="2:2" ht="29.25" customHeight="1" x14ac:dyDescent="0.25">
      <c r="B22" s="44" t="s">
        <v>15</v>
      </c>
    </row>
    <row r="23" spans="2:2" ht="30" x14ac:dyDescent="0.25">
      <c r="B23" s="19" t="s">
        <v>16</v>
      </c>
    </row>
    <row r="24" spans="2:2" ht="15.75" thickBot="1" x14ac:dyDescent="0.3">
      <c r="B24" s="21" t="s">
        <v>17</v>
      </c>
    </row>
    <row r="25" spans="2:2" ht="15.75" thickBot="1" x14ac:dyDescent="0.3">
      <c r="B25" s="12"/>
    </row>
    <row r="26" spans="2:2" x14ac:dyDescent="0.25">
      <c r="B26" s="27" t="s">
        <v>18</v>
      </c>
    </row>
    <row r="27" spans="2:2" ht="30" x14ac:dyDescent="0.25">
      <c r="B27" s="44" t="s">
        <v>19</v>
      </c>
    </row>
    <row r="28" spans="2:2" ht="30" x14ac:dyDescent="0.25">
      <c r="B28" s="45" t="s">
        <v>20</v>
      </c>
    </row>
    <row r="29" spans="2:2" ht="45" x14ac:dyDescent="0.25">
      <c r="B29" s="46" t="s">
        <v>21</v>
      </c>
    </row>
    <row r="30" spans="2:2" ht="45.75" thickBot="1" x14ac:dyDescent="0.3">
      <c r="B30" s="21" t="s">
        <v>22</v>
      </c>
    </row>
    <row r="31" spans="2:2" ht="15.75" thickBot="1" x14ac:dyDescent="0.3">
      <c r="B31" s="12"/>
    </row>
    <row r="32" spans="2:2" x14ac:dyDescent="0.25">
      <c r="B32" s="27" t="s">
        <v>23</v>
      </c>
    </row>
    <row r="33" spans="2:2" ht="30.75" thickBot="1" x14ac:dyDescent="0.3">
      <c r="B33" s="21" t="s">
        <v>24</v>
      </c>
    </row>
    <row r="34" spans="2:2" ht="15.75" thickBot="1" x14ac:dyDescent="0.3">
      <c r="B34" s="12"/>
    </row>
    <row r="35" spans="2:2" x14ac:dyDescent="0.25">
      <c r="B35" s="30" t="s">
        <v>25</v>
      </c>
    </row>
    <row r="36" spans="2:2" x14ac:dyDescent="0.25">
      <c r="B36" s="44" t="s">
        <v>26</v>
      </c>
    </row>
    <row r="37" spans="2:2" x14ac:dyDescent="0.25">
      <c r="B37" s="47" t="s">
        <v>27</v>
      </c>
    </row>
    <row r="38" spans="2:2" ht="45" x14ac:dyDescent="0.25">
      <c r="B38" s="45" t="s">
        <v>28</v>
      </c>
    </row>
    <row r="39" spans="2:2" x14ac:dyDescent="0.25">
      <c r="B39" s="48" t="s">
        <v>29</v>
      </c>
    </row>
    <row r="40" spans="2:2" ht="45.75" thickBot="1" x14ac:dyDescent="0.3">
      <c r="B40" s="21" t="s">
        <v>30</v>
      </c>
    </row>
    <row r="41" spans="2:2" ht="15.75" thickBot="1" x14ac:dyDescent="0.3">
      <c r="B41" s="12"/>
    </row>
    <row r="42" spans="2:2" x14ac:dyDescent="0.25">
      <c r="B42" s="30" t="s">
        <v>31</v>
      </c>
    </row>
    <row r="43" spans="2:2" ht="30.75" thickBot="1" x14ac:dyDescent="0.3">
      <c r="B43" s="21" t="s">
        <v>32</v>
      </c>
    </row>
    <row r="44" spans="2:2" ht="15.75" thickBot="1" x14ac:dyDescent="0.3">
      <c r="B44" s="12"/>
    </row>
    <row r="45" spans="2:2" x14ac:dyDescent="0.25">
      <c r="B45" s="30" t="s">
        <v>33</v>
      </c>
    </row>
    <row r="46" spans="2:2" x14ac:dyDescent="0.25">
      <c r="B46" s="17" t="s">
        <v>34</v>
      </c>
    </row>
    <row r="47" spans="2:2" x14ac:dyDescent="0.25">
      <c r="B47" s="19" t="s">
        <v>35</v>
      </c>
    </row>
    <row r="48" spans="2:2" ht="45" x14ac:dyDescent="0.25">
      <c r="B48" s="19" t="s">
        <v>36</v>
      </c>
    </row>
    <row r="49" spans="2:2" ht="15.75" thickBot="1" x14ac:dyDescent="0.3">
      <c r="B49" s="21" t="s">
        <v>37</v>
      </c>
    </row>
    <row r="50" spans="2:2" x14ac:dyDescent="0.25">
      <c r="B50" s="12"/>
    </row>
    <row r="51" spans="2:2" x14ac:dyDescent="0.25">
      <c r="B51" s="12"/>
    </row>
  </sheetData>
  <hyperlinks>
    <hyperlink ref="B12" r:id="rId1" xr:uid="{00000000-0004-0000-0000-000000000000}"/>
    <hyperlink ref="B9" r:id="rId2" xr:uid="{00000000-0004-0000-0000-000001000000}"/>
  </hyperlinks>
  <printOptions gridLines="1"/>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O28"/>
  <sheetViews>
    <sheetView showGridLines="0" zoomScaleNormal="100" workbookViewId="0">
      <selection activeCell="L13" sqref="L13"/>
    </sheetView>
  </sheetViews>
  <sheetFormatPr defaultRowHeight="15" x14ac:dyDescent="0.25"/>
  <cols>
    <col min="2" max="2" width="12" bestFit="1" customWidth="1"/>
    <col min="3" max="4" width="15" bestFit="1" customWidth="1"/>
    <col min="5" max="5" width="16.140625" bestFit="1" customWidth="1"/>
    <col min="7" max="7" width="12" bestFit="1" customWidth="1"/>
    <col min="8" max="9" width="12.140625" bestFit="1" customWidth="1"/>
    <col min="10" max="10" width="11.5703125" bestFit="1" customWidth="1"/>
  </cols>
  <sheetData>
    <row r="1" spans="2:15" ht="18.75" x14ac:dyDescent="0.3">
      <c r="B1" s="414" t="s">
        <v>274</v>
      </c>
      <c r="C1" s="414"/>
      <c r="D1" s="414"/>
      <c r="E1" s="414"/>
      <c r="F1" s="414"/>
      <c r="G1" s="414"/>
      <c r="H1" s="414"/>
      <c r="I1" s="414"/>
      <c r="J1" s="414"/>
    </row>
    <row r="3" spans="2:15" x14ac:dyDescent="0.25">
      <c r="B3" s="356" t="s">
        <v>275</v>
      </c>
      <c r="C3" s="356"/>
      <c r="D3" s="356"/>
      <c r="E3" s="356"/>
    </row>
    <row r="4" spans="2:15" ht="15" customHeight="1" x14ac:dyDescent="0.25">
      <c r="B4" s="356"/>
      <c r="C4" s="356"/>
      <c r="D4" s="356"/>
      <c r="E4" s="356"/>
      <c r="G4" s="416" t="s">
        <v>276</v>
      </c>
      <c r="H4" s="416"/>
      <c r="I4" s="416"/>
      <c r="J4" s="416"/>
    </row>
    <row r="5" spans="2:15" x14ac:dyDescent="0.25">
      <c r="B5" s="356"/>
      <c r="C5" s="356"/>
      <c r="D5" s="356"/>
      <c r="E5" s="356"/>
      <c r="G5" s="416"/>
      <c r="H5" s="416"/>
      <c r="I5" s="416"/>
      <c r="J5" s="416"/>
    </row>
    <row r="6" spans="2:15" ht="15" customHeight="1" x14ac:dyDescent="0.25">
      <c r="B6" s="356"/>
      <c r="C6" s="356"/>
      <c r="D6" s="356"/>
      <c r="E6" s="356"/>
      <c r="G6" s="416"/>
      <c r="H6" s="416"/>
      <c r="I6" s="416"/>
      <c r="J6" s="416"/>
    </row>
    <row r="7" spans="2:15" x14ac:dyDescent="0.25">
      <c r="B7" s="356"/>
      <c r="C7" s="356"/>
      <c r="D7" s="356"/>
      <c r="E7" s="356"/>
      <c r="G7" s="356" t="s">
        <v>277</v>
      </c>
      <c r="H7" s="356"/>
      <c r="I7" s="356"/>
      <c r="J7" s="356"/>
    </row>
    <row r="8" spans="2:15" x14ac:dyDescent="0.25">
      <c r="B8" s="356"/>
      <c r="C8" s="356"/>
      <c r="D8" s="356"/>
      <c r="E8" s="356"/>
      <c r="G8" s="356"/>
      <c r="H8" s="356"/>
      <c r="I8" s="356"/>
      <c r="J8" s="356"/>
    </row>
    <row r="9" spans="2:15" x14ac:dyDescent="0.25">
      <c r="B9" s="356"/>
      <c r="C9" s="356"/>
      <c r="D9" s="356"/>
      <c r="E9" s="356"/>
      <c r="G9" s="356"/>
      <c r="H9" s="356"/>
      <c r="I9" s="356"/>
      <c r="J9" s="356"/>
    </row>
    <row r="10" spans="2:15" x14ac:dyDescent="0.25">
      <c r="B10" s="290"/>
    </row>
    <row r="11" spans="2:15" ht="15.75" thickBot="1" x14ac:dyDescent="0.3">
      <c r="B11" s="290"/>
    </row>
    <row r="12" spans="2:15" x14ac:dyDescent="0.25">
      <c r="B12" s="316" t="s">
        <v>278</v>
      </c>
      <c r="C12" s="4" t="s">
        <v>279</v>
      </c>
      <c r="D12" s="4" t="s">
        <v>280</v>
      </c>
      <c r="E12" s="4" t="s">
        <v>281</v>
      </c>
      <c r="G12" s="316" t="s">
        <v>278</v>
      </c>
      <c r="H12" s="4" t="s">
        <v>279</v>
      </c>
      <c r="I12" s="4" t="s">
        <v>280</v>
      </c>
      <c r="J12" s="4" t="s">
        <v>281</v>
      </c>
    </row>
    <row r="13" spans="2:15" ht="15.75" thickBot="1" x14ac:dyDescent="0.3">
      <c r="B13" s="415"/>
      <c r="C13" s="8">
        <v>0.06</v>
      </c>
      <c r="D13" s="8">
        <v>7.0000000000000007E-2</v>
      </c>
      <c r="E13" s="8">
        <v>0.08</v>
      </c>
      <c r="G13" s="415"/>
      <c r="H13" s="8">
        <v>0.05</v>
      </c>
      <c r="I13" s="8">
        <v>0.06</v>
      </c>
      <c r="J13" s="8">
        <v>7.0000000000000007E-2</v>
      </c>
    </row>
    <row r="14" spans="2:15" ht="15.75" thickBot="1" x14ac:dyDescent="0.3">
      <c r="C14" s="9"/>
      <c r="D14" s="9"/>
      <c r="E14" s="9"/>
    </row>
    <row r="15" spans="2:15" x14ac:dyDescent="0.25">
      <c r="B15" s="36" t="s">
        <v>39</v>
      </c>
      <c r="C15" s="42">
        <v>2613684000</v>
      </c>
      <c r="D15" s="42">
        <v>1776838000</v>
      </c>
      <c r="E15" s="43">
        <v>1042904000</v>
      </c>
      <c r="G15" s="36" t="s">
        <v>282</v>
      </c>
      <c r="H15" s="37">
        <v>19694000</v>
      </c>
      <c r="I15" s="37">
        <v>-11330000</v>
      </c>
      <c r="J15" s="38">
        <v>-36748000</v>
      </c>
      <c r="K15" s="287"/>
      <c r="L15" s="287"/>
      <c r="M15" s="287"/>
      <c r="N15" s="287"/>
      <c r="O15" s="287"/>
    </row>
    <row r="16" spans="2:15" ht="15.75" thickBot="1" x14ac:dyDescent="0.3">
      <c r="B16" s="39"/>
      <c r="C16" s="40">
        <f>C15*B16</f>
        <v>0</v>
      </c>
      <c r="D16" s="40">
        <f>D15*B16</f>
        <v>0</v>
      </c>
      <c r="E16" s="41">
        <f>E15*B16</f>
        <v>0</v>
      </c>
      <c r="G16" s="39"/>
      <c r="H16" s="40">
        <f>H15*G16</f>
        <v>0</v>
      </c>
      <c r="I16" s="40">
        <f>I15*G16</f>
        <v>0</v>
      </c>
      <c r="J16" s="41">
        <f>J15*G16</f>
        <v>0</v>
      </c>
    </row>
    <row r="17" spans="2:10" ht="15.75" thickBot="1" x14ac:dyDescent="0.3">
      <c r="C17" s="288"/>
      <c r="D17" s="288"/>
      <c r="E17" s="288"/>
    </row>
    <row r="18" spans="2:10" x14ac:dyDescent="0.25">
      <c r="B18" s="36" t="s">
        <v>40</v>
      </c>
      <c r="C18" s="37">
        <v>5942702000</v>
      </c>
      <c r="D18" s="37">
        <v>-3296573000</v>
      </c>
      <c r="E18" s="38">
        <v>-10884597000</v>
      </c>
      <c r="G18" s="36" t="s">
        <v>283</v>
      </c>
      <c r="H18" s="37">
        <v>-898000</v>
      </c>
      <c r="I18" s="37">
        <v>-1221000</v>
      </c>
      <c r="J18" s="38">
        <v>-1484000</v>
      </c>
    </row>
    <row r="19" spans="2:10" ht="15.75" thickBot="1" x14ac:dyDescent="0.3">
      <c r="B19" s="39"/>
      <c r="C19" s="40">
        <f>C18*B19</f>
        <v>0</v>
      </c>
      <c r="D19" s="40">
        <f>D18*B19</f>
        <v>0</v>
      </c>
      <c r="E19" s="41">
        <f>E18*B19</f>
        <v>0</v>
      </c>
      <c r="G19" s="39"/>
      <c r="H19" s="40">
        <f>H18*G19</f>
        <v>0</v>
      </c>
      <c r="I19" s="40">
        <f>I18*G19</f>
        <v>0</v>
      </c>
      <c r="J19" s="41">
        <f>J18*G19</f>
        <v>0</v>
      </c>
    </row>
    <row r="20" spans="2:10" ht="15.75" thickBot="1" x14ac:dyDescent="0.3">
      <c r="C20" s="288"/>
      <c r="D20" s="288"/>
      <c r="E20" s="288"/>
    </row>
    <row r="21" spans="2:10" x14ac:dyDescent="0.25">
      <c r="B21" s="36" t="s">
        <v>255</v>
      </c>
      <c r="C21" s="37">
        <v>276182000</v>
      </c>
      <c r="D21" s="37">
        <v>-42643000</v>
      </c>
      <c r="E21" s="38">
        <v>-294903000</v>
      </c>
    </row>
    <row r="22" spans="2:10" ht="15.75" thickBot="1" x14ac:dyDescent="0.3">
      <c r="B22" s="39"/>
      <c r="C22" s="40">
        <f>C21*B22</f>
        <v>0</v>
      </c>
      <c r="D22" s="40">
        <f>D21*B22</f>
        <v>0</v>
      </c>
      <c r="E22" s="41">
        <f>E21*B22</f>
        <v>0</v>
      </c>
    </row>
    <row r="23" spans="2:10" ht="15.75" thickBot="1" x14ac:dyDescent="0.3">
      <c r="C23" s="288"/>
      <c r="D23" s="288"/>
      <c r="E23" s="288"/>
    </row>
    <row r="24" spans="2:10" x14ac:dyDescent="0.25">
      <c r="B24" s="36" t="s">
        <v>42</v>
      </c>
      <c r="C24" s="37">
        <v>-2502838000</v>
      </c>
      <c r="D24" s="37">
        <v>-2843889000</v>
      </c>
      <c r="E24" s="38">
        <v>-3141303000</v>
      </c>
    </row>
    <row r="25" spans="2:10" ht="15.75" thickBot="1" x14ac:dyDescent="0.3">
      <c r="B25" s="39"/>
      <c r="C25" s="40">
        <f>C24*B25</f>
        <v>0</v>
      </c>
      <c r="D25" s="40">
        <f>D24*B25</f>
        <v>0</v>
      </c>
      <c r="E25" s="41">
        <f>E24*B25</f>
        <v>0</v>
      </c>
    </row>
    <row r="26" spans="2:10" ht="15.75" thickBot="1" x14ac:dyDescent="0.3">
      <c r="C26" s="288"/>
      <c r="D26" s="288"/>
      <c r="E26" s="288"/>
    </row>
    <row r="27" spans="2:10" x14ac:dyDescent="0.25">
      <c r="B27" s="36" t="s">
        <v>43</v>
      </c>
      <c r="C27" s="37">
        <v>1240719000</v>
      </c>
      <c r="D27" s="37">
        <v>-1872745000</v>
      </c>
      <c r="E27" s="38">
        <v>-4419465000</v>
      </c>
    </row>
    <row r="28" spans="2:10" ht="15.75" thickBot="1" x14ac:dyDescent="0.3">
      <c r="B28" s="39"/>
      <c r="C28" s="40">
        <f>C27*B28</f>
        <v>0</v>
      </c>
      <c r="D28" s="40">
        <f>D27*B28</f>
        <v>0</v>
      </c>
      <c r="E28" s="41">
        <f>E27*B28</f>
        <v>0</v>
      </c>
    </row>
  </sheetData>
  <mergeCells count="6">
    <mergeCell ref="B1:J1"/>
    <mergeCell ref="B12:B13"/>
    <mergeCell ref="G12:G13"/>
    <mergeCell ref="B3:E9"/>
    <mergeCell ref="G7:J9"/>
    <mergeCell ref="G4:J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1"/>
  <sheetViews>
    <sheetView showGridLines="0" zoomScaleNormal="100" workbookViewId="0">
      <selection activeCell="C26" sqref="C26"/>
    </sheetView>
  </sheetViews>
  <sheetFormatPr defaultRowHeight="15" x14ac:dyDescent="0.25"/>
  <cols>
    <col min="2" max="2" width="62.42578125" bestFit="1" customWidth="1"/>
    <col min="3" max="7" width="15.7109375" customWidth="1"/>
    <col min="8" max="8" width="16.28515625" bestFit="1" customWidth="1"/>
    <col min="10" max="10" width="29.42578125" bestFit="1" customWidth="1"/>
    <col min="11" max="11" width="20.7109375" customWidth="1"/>
  </cols>
  <sheetData>
    <row r="1" spans="1:11" x14ac:dyDescent="0.25">
      <c r="A1" s="29"/>
    </row>
    <row r="3" spans="1:11" x14ac:dyDescent="0.25">
      <c r="B3" s="55" t="s">
        <v>38</v>
      </c>
      <c r="C3" s="289" t="s">
        <v>39</v>
      </c>
      <c r="D3" s="289" t="s">
        <v>40</v>
      </c>
      <c r="E3" s="289" t="s">
        <v>41</v>
      </c>
      <c r="F3" s="289" t="s">
        <v>42</v>
      </c>
      <c r="G3" s="289" t="s">
        <v>43</v>
      </c>
      <c r="H3" s="289" t="s">
        <v>44</v>
      </c>
      <c r="J3" s="33" t="s">
        <v>45</v>
      </c>
    </row>
    <row r="4" spans="1:11" ht="30" x14ac:dyDescent="0.25">
      <c r="B4" s="51" t="s">
        <v>46</v>
      </c>
      <c r="C4" s="89">
        <f>'1,2,3 - PERS_1'!C11</f>
        <v>0</v>
      </c>
      <c r="D4" s="88">
        <f>'1,2,3 - PERS_2-3'!C11</f>
        <v>0</v>
      </c>
      <c r="E4" s="88">
        <f>'1,2,3 - PSERS'!C12</f>
        <v>0</v>
      </c>
      <c r="F4" s="87">
        <f>'1,2,3 - LEOFF_1'!C11</f>
        <v>0</v>
      </c>
      <c r="G4" s="87">
        <f>'1,2,3 - LEOFF_2'!C12</f>
        <v>0</v>
      </c>
      <c r="H4" s="262" t="s">
        <v>47</v>
      </c>
      <c r="J4" s="304" t="s">
        <v>48</v>
      </c>
      <c r="K4" s="305"/>
    </row>
    <row r="5" spans="1:11" x14ac:dyDescent="0.25">
      <c r="C5" s="288"/>
      <c r="D5" s="288"/>
      <c r="E5" s="288"/>
      <c r="F5" s="288"/>
      <c r="G5" s="288"/>
      <c r="H5" s="288"/>
      <c r="J5" s="18" t="s">
        <v>49</v>
      </c>
      <c r="K5" s="35">
        <f>SUMIF(C4:G4, "&lt;0")</f>
        <v>0</v>
      </c>
    </row>
    <row r="6" spans="1:11" x14ac:dyDescent="0.25">
      <c r="B6" s="306" t="s">
        <v>50</v>
      </c>
      <c r="C6" s="306"/>
      <c r="D6" s="306"/>
      <c r="E6" s="306"/>
      <c r="F6" s="306"/>
      <c r="G6" s="306"/>
      <c r="H6" s="306"/>
      <c r="J6" s="18" t="s">
        <v>51</v>
      </c>
      <c r="K6" s="35">
        <f>SUMIF(C4:G4, "&gt;0")</f>
        <v>0</v>
      </c>
    </row>
    <row r="7" spans="1:11" x14ac:dyDescent="0.25">
      <c r="B7" s="18" t="s">
        <v>52</v>
      </c>
      <c r="C7" s="35">
        <f>'1,2,3 - PERS_1'!D11</f>
        <v>0</v>
      </c>
      <c r="D7" s="35">
        <f>'1,2,3 - PERS_2-3'!D11</f>
        <v>0</v>
      </c>
      <c r="E7" s="35">
        <f>'1,2,3 - PSERS'!D12</f>
        <v>0</v>
      </c>
      <c r="F7" s="35">
        <f>'1,2,3 - LEOFF_1'!D11</f>
        <v>0</v>
      </c>
      <c r="G7" s="35">
        <f>'1,2,3 - LEOFF_2'!D12</f>
        <v>0</v>
      </c>
      <c r="H7" s="35">
        <f t="shared" ref="H7:H12" si="0">SUM(C7:G7)</f>
        <v>0</v>
      </c>
      <c r="J7" s="18" t="s">
        <v>53</v>
      </c>
      <c r="K7" s="35">
        <f>H12</f>
        <v>0</v>
      </c>
    </row>
    <row r="8" spans="1:11" x14ac:dyDescent="0.25">
      <c r="B8" s="18" t="s">
        <v>54</v>
      </c>
      <c r="C8" s="35">
        <f>'1,2,3 - PERS_1'!E11</f>
        <v>0</v>
      </c>
      <c r="D8" s="35">
        <f>'1,2,3 - PERS_2-3'!E11</f>
        <v>0</v>
      </c>
      <c r="E8" s="35">
        <f>'1,2,3 - PSERS'!E12</f>
        <v>0</v>
      </c>
      <c r="F8" s="35">
        <f>'1,2,3 - LEOFF_1'!E11</f>
        <v>0</v>
      </c>
      <c r="G8" s="35">
        <f>'1,2,3 - LEOFF_2'!E12</f>
        <v>0</v>
      </c>
      <c r="H8" s="35">
        <f t="shared" si="0"/>
        <v>0</v>
      </c>
      <c r="J8" s="18" t="s">
        <v>55</v>
      </c>
      <c r="K8" s="35">
        <f>H19</f>
        <v>0</v>
      </c>
    </row>
    <row r="9" spans="1:11" x14ac:dyDescent="0.25">
      <c r="B9" s="18" t="s">
        <v>56</v>
      </c>
      <c r="C9" s="35">
        <f>'1,2,3 - PERS_1'!F11</f>
        <v>0</v>
      </c>
      <c r="D9" s="35">
        <f>'1,2,3 - PERS_2-3'!F11</f>
        <v>0</v>
      </c>
      <c r="E9" s="35">
        <f>'1,2,3 - PSERS'!F12</f>
        <v>0</v>
      </c>
      <c r="F9" s="35">
        <f>'1,2,3 - LEOFF_1'!F11</f>
        <v>0</v>
      </c>
      <c r="G9" s="35">
        <f>'1,2,3 - LEOFF_2'!F12</f>
        <v>0</v>
      </c>
      <c r="H9" s="35">
        <f t="shared" si="0"/>
        <v>0</v>
      </c>
      <c r="J9" s="18" t="s">
        <v>57</v>
      </c>
      <c r="K9" s="35">
        <f>H21</f>
        <v>0</v>
      </c>
    </row>
    <row r="10" spans="1:11" x14ac:dyDescent="0.25">
      <c r="B10" s="18" t="s">
        <v>58</v>
      </c>
      <c r="C10" s="280"/>
      <c r="D10" s="35">
        <f>'1,2,3 - PERS_2-3'!H69</f>
        <v>0</v>
      </c>
      <c r="E10" s="35">
        <f>'1,2,3 - PSERS'!H76</f>
        <v>0</v>
      </c>
      <c r="F10" s="280"/>
      <c r="G10" s="35">
        <f>'1,2,3 - LEOFF_2'!H78</f>
        <v>0</v>
      </c>
      <c r="H10" s="35">
        <f t="shared" si="0"/>
        <v>0</v>
      </c>
    </row>
    <row r="11" spans="1:11" x14ac:dyDescent="0.25">
      <c r="B11" s="18" t="s">
        <v>59</v>
      </c>
      <c r="C11" s="35">
        <f>'1,2,3 - PERS_1'!B14</f>
        <v>0</v>
      </c>
      <c r="D11" s="35">
        <f>'1,2,3 - PERS_2-3'!B14</f>
        <v>0</v>
      </c>
      <c r="E11" s="35">
        <f>'1,2,3 - PSERS'!B15</f>
        <v>0</v>
      </c>
      <c r="F11" s="280"/>
      <c r="G11" s="35">
        <f>'1,2,3 - LEOFF_2'!B15</f>
        <v>0</v>
      </c>
      <c r="H11" s="35">
        <f t="shared" si="0"/>
        <v>0</v>
      </c>
    </row>
    <row r="12" spans="1:11" x14ac:dyDescent="0.25">
      <c r="B12" s="51" t="s">
        <v>60</v>
      </c>
      <c r="C12" s="90">
        <f>SUM(C7:C11)</f>
        <v>0</v>
      </c>
      <c r="D12" s="90">
        <f>SUM(D7:D11)</f>
        <v>0</v>
      </c>
      <c r="E12" s="90">
        <f>SUM(E7:E11)</f>
        <v>0</v>
      </c>
      <c r="F12" s="90">
        <f>SUM(F7:F11)</f>
        <v>0</v>
      </c>
      <c r="G12" s="90">
        <f>SUM(G7:G11)</f>
        <v>0</v>
      </c>
      <c r="H12" s="90">
        <f t="shared" si="0"/>
        <v>0</v>
      </c>
    </row>
    <row r="13" spans="1:11" x14ac:dyDescent="0.25">
      <c r="C13" s="288"/>
      <c r="D13" s="288"/>
      <c r="E13" s="288"/>
      <c r="F13" s="288"/>
      <c r="G13" s="288"/>
      <c r="H13" s="288"/>
    </row>
    <row r="14" spans="1:11" x14ac:dyDescent="0.25">
      <c r="B14" s="306" t="s">
        <v>61</v>
      </c>
      <c r="C14" s="306"/>
      <c r="D14" s="306"/>
      <c r="E14" s="306"/>
      <c r="F14" s="306"/>
      <c r="G14" s="306"/>
      <c r="H14" s="306"/>
    </row>
    <row r="15" spans="1:11" x14ac:dyDescent="0.25">
      <c r="B15" s="18" t="s">
        <v>52</v>
      </c>
      <c r="C15" s="53">
        <f>'1,2,3 - PERS_1'!H11</f>
        <v>0</v>
      </c>
      <c r="D15" s="53">
        <f>'1,2,3 - PERS_2-3'!H11</f>
        <v>0</v>
      </c>
      <c r="E15" s="53">
        <f>'1,2,3 - PSERS'!H12</f>
        <v>0</v>
      </c>
      <c r="F15" s="53">
        <f>'1,2,3 - LEOFF_1'!H11</f>
        <v>0</v>
      </c>
      <c r="G15" s="53">
        <f>'1,2,3 - LEOFF_2'!H12</f>
        <v>0</v>
      </c>
      <c r="H15" s="53">
        <f t="shared" ref="H15:H19" si="1">SUM(C15:G15)</f>
        <v>0</v>
      </c>
    </row>
    <row r="16" spans="1:11" x14ac:dyDescent="0.25">
      <c r="B16" s="18" t="s">
        <v>54</v>
      </c>
      <c r="C16" s="53">
        <f>'1,2,3 - PERS_1'!I11</f>
        <v>0</v>
      </c>
      <c r="D16" s="53">
        <f>'1,2,3 - PERS_2-3'!I11</f>
        <v>0</v>
      </c>
      <c r="E16" s="53">
        <f>'1,2,3 - PSERS'!I12</f>
        <v>0</v>
      </c>
      <c r="F16" s="53">
        <f>'1,2,3 - LEOFF_1'!I11</f>
        <v>0</v>
      </c>
      <c r="G16" s="53">
        <f>'1,2,3 - LEOFF_2'!I12</f>
        <v>0</v>
      </c>
      <c r="H16" s="53">
        <f t="shared" si="1"/>
        <v>0</v>
      </c>
    </row>
    <row r="17" spans="2:8" x14ac:dyDescent="0.25">
      <c r="B17" s="18" t="s">
        <v>56</v>
      </c>
      <c r="C17" s="53">
        <f>'1,2,3 - PERS_1'!J11</f>
        <v>0</v>
      </c>
      <c r="D17" s="53">
        <f>'1,2,3 - PERS_2-3'!J11</f>
        <v>0</v>
      </c>
      <c r="E17" s="53">
        <f>'1,2,3 - PSERS'!J12</f>
        <v>0</v>
      </c>
      <c r="F17" s="53">
        <f>'1,2,3 - LEOFF_1'!J11</f>
        <v>0</v>
      </c>
      <c r="G17" s="53">
        <f>'1,2,3 - LEOFF_2'!J12</f>
        <v>0</v>
      </c>
      <c r="H17" s="53">
        <f t="shared" si="1"/>
        <v>0</v>
      </c>
    </row>
    <row r="18" spans="2:8" x14ac:dyDescent="0.25">
      <c r="B18" s="18" t="s">
        <v>58</v>
      </c>
      <c r="C18" s="281"/>
      <c r="D18" s="35">
        <f>'1,2,3 - PERS_2-3'!I69</f>
        <v>0</v>
      </c>
      <c r="E18" s="35">
        <f>'1,2,3 - PSERS'!I76</f>
        <v>0</v>
      </c>
      <c r="F18" s="281"/>
      <c r="G18" s="53">
        <f>'1,2,3 - LEOFF_2'!I78</f>
        <v>0</v>
      </c>
      <c r="H18" s="53">
        <f t="shared" si="1"/>
        <v>0</v>
      </c>
    </row>
    <row r="19" spans="2:8" x14ac:dyDescent="0.25">
      <c r="B19" s="51" t="s">
        <v>62</v>
      </c>
      <c r="C19" s="91">
        <f>SUM(C15:C18)</f>
        <v>0</v>
      </c>
      <c r="D19" s="91">
        <f>SUM(D15:D18)</f>
        <v>0</v>
      </c>
      <c r="E19" s="91">
        <f>SUM(E15:E18)</f>
        <v>0</v>
      </c>
      <c r="F19" s="91">
        <f>SUM(F15:F18)</f>
        <v>0</v>
      </c>
      <c r="G19" s="91">
        <f>SUM(G15:G18)</f>
        <v>0</v>
      </c>
      <c r="H19" s="91">
        <f t="shared" si="1"/>
        <v>0</v>
      </c>
    </row>
    <row r="20" spans="2:8" x14ac:dyDescent="0.25">
      <c r="C20" s="288"/>
      <c r="D20" s="288"/>
      <c r="E20" s="288"/>
      <c r="F20" s="288"/>
      <c r="G20" s="288"/>
      <c r="H20" s="288"/>
    </row>
    <row r="21" spans="2:8" x14ac:dyDescent="0.25">
      <c r="B21" s="51" t="s">
        <v>63</v>
      </c>
      <c r="C21" s="52">
        <f>'1,2,3 - PERS_1'!B58</f>
        <v>0</v>
      </c>
      <c r="D21" s="52">
        <f>'1,2,3 - PERS_2-3'!B87</f>
        <v>0</v>
      </c>
      <c r="E21" s="52">
        <f>'1,2,3 - PSERS'!B94</f>
        <v>0</v>
      </c>
      <c r="F21" s="54">
        <f>'1,2,3 - LEOFF_1'!B53</f>
        <v>0</v>
      </c>
      <c r="G21" s="52">
        <f>'1,2,3 - LEOFF_2'!B97</f>
        <v>0</v>
      </c>
      <c r="H21" s="52">
        <f t="shared" ref="H21" si="2">SUM(C21:G21)</f>
        <v>0</v>
      </c>
    </row>
  </sheetData>
  <mergeCells count="3">
    <mergeCell ref="J4:K4"/>
    <mergeCell ref="B6:H6"/>
    <mergeCell ref="B14:H14"/>
  </mergeCells>
  <pageMargins left="0.7" right="0.7" top="0.75" bottom="0.75" header="0.3" footer="0.3"/>
  <pageSetup paperSize="5" scale="71"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0"/>
  <sheetViews>
    <sheetView showGridLines="0" zoomScaleNormal="100" workbookViewId="0">
      <selection activeCell="F56" sqref="F56"/>
    </sheetView>
  </sheetViews>
  <sheetFormatPr defaultColWidth="9.140625" defaultRowHeight="15" x14ac:dyDescent="0.25"/>
  <cols>
    <col min="1" max="1" width="51.7109375" bestFit="1" customWidth="1"/>
    <col min="2" max="2" width="12" bestFit="1" customWidth="1"/>
    <col min="3" max="3" width="15.5703125" bestFit="1" customWidth="1"/>
    <col min="4" max="4" width="15.28515625" bestFit="1" customWidth="1"/>
    <col min="5" max="5" width="14.28515625" bestFit="1" customWidth="1"/>
    <col min="6" max="6" width="15" customWidth="1"/>
    <col min="7" max="7" width="14" bestFit="1" customWidth="1"/>
    <col min="8" max="8" width="13.28515625" bestFit="1" customWidth="1"/>
    <col min="9" max="9" width="15" bestFit="1" customWidth="1"/>
    <col min="10" max="10" width="12.42578125" bestFit="1" customWidth="1"/>
    <col min="11" max="11" width="15" bestFit="1" customWidth="1"/>
    <col min="12" max="12" width="14.28515625" bestFit="1" customWidth="1"/>
    <col min="13" max="13" width="12.28515625" customWidth="1"/>
    <col min="14" max="14" width="8.28515625" customWidth="1"/>
    <col min="15" max="15" width="11.140625" customWidth="1"/>
    <col min="16" max="16" width="16.140625" bestFit="1" customWidth="1"/>
    <col min="18" max="18" width="14.7109375" customWidth="1"/>
  </cols>
  <sheetData>
    <row r="1" spans="1:13" ht="15.75" x14ac:dyDescent="0.25">
      <c r="A1" s="80" t="s">
        <v>64</v>
      </c>
      <c r="B1" s="80"/>
      <c r="C1" s="80"/>
      <c r="D1" s="80"/>
      <c r="E1" s="80"/>
      <c r="F1" s="80"/>
      <c r="G1" s="80"/>
      <c r="H1" s="80"/>
      <c r="I1" s="80"/>
      <c r="J1" s="80"/>
      <c r="K1" s="80"/>
      <c r="L1" s="80"/>
      <c r="M1" s="80"/>
    </row>
    <row r="2" spans="1:13" x14ac:dyDescent="0.25">
      <c r="C2" s="313" t="s">
        <v>65</v>
      </c>
      <c r="D2" s="313"/>
      <c r="E2" s="313"/>
      <c r="F2" s="313"/>
      <c r="G2" s="313"/>
      <c r="H2" s="313"/>
      <c r="I2" s="313"/>
      <c r="J2" s="313"/>
      <c r="K2" s="313"/>
      <c r="L2" s="313"/>
    </row>
    <row r="3" spans="1:13" ht="15.75" thickBot="1" x14ac:dyDescent="0.3">
      <c r="D3" s="331"/>
      <c r="E3" s="331"/>
      <c r="F3" s="331"/>
      <c r="G3" s="331"/>
      <c r="H3" s="331"/>
      <c r="I3" s="331"/>
      <c r="J3" s="331"/>
      <c r="K3" s="331"/>
      <c r="L3" s="331"/>
    </row>
    <row r="4" spans="1:13" ht="15" customHeight="1" x14ac:dyDescent="0.25">
      <c r="A4" s="293"/>
      <c r="B4" s="293"/>
      <c r="C4" s="314" t="s">
        <v>66</v>
      </c>
      <c r="D4" s="332" t="s">
        <v>67</v>
      </c>
      <c r="E4" s="333"/>
      <c r="F4" s="333"/>
      <c r="G4" s="334"/>
      <c r="H4" s="335" t="s">
        <v>68</v>
      </c>
      <c r="I4" s="336"/>
      <c r="J4" s="336"/>
      <c r="K4" s="337"/>
      <c r="L4" s="316" t="s">
        <v>69</v>
      </c>
    </row>
    <row r="5" spans="1:13" ht="120" x14ac:dyDescent="0.25">
      <c r="A5" s="56" t="s">
        <v>70</v>
      </c>
      <c r="B5" s="59"/>
      <c r="C5" s="315"/>
      <c r="D5" s="83" t="s">
        <v>71</v>
      </c>
      <c r="E5" s="81" t="s">
        <v>72</v>
      </c>
      <c r="F5" s="81" t="s">
        <v>73</v>
      </c>
      <c r="G5" s="84" t="s">
        <v>74</v>
      </c>
      <c r="H5" s="190" t="s">
        <v>71</v>
      </c>
      <c r="I5" s="82" t="s">
        <v>72</v>
      </c>
      <c r="J5" s="82" t="s">
        <v>75</v>
      </c>
      <c r="K5" s="86" t="s">
        <v>76</v>
      </c>
      <c r="L5" s="317"/>
    </row>
    <row r="6" spans="1:13" x14ac:dyDescent="0.25">
      <c r="A6" s="293" t="s">
        <v>77</v>
      </c>
      <c r="C6" s="97">
        <v>-2282732000</v>
      </c>
      <c r="D6" s="185">
        <v>0</v>
      </c>
      <c r="E6" s="186">
        <v>0</v>
      </c>
      <c r="F6" s="186">
        <v>0</v>
      </c>
      <c r="G6" s="193">
        <v>0</v>
      </c>
      <c r="H6" s="191">
        <v>0</v>
      </c>
      <c r="I6" s="106">
        <v>-257502075</v>
      </c>
      <c r="J6" s="104">
        <v>0</v>
      </c>
      <c r="K6" s="101">
        <f>+SUM(H6:J6)</f>
        <v>-257502075</v>
      </c>
      <c r="L6" s="102">
        <v>-19513000</v>
      </c>
    </row>
    <row r="7" spans="1:13" x14ac:dyDescent="0.25">
      <c r="A7" s="293" t="s">
        <v>78</v>
      </c>
      <c r="C7" s="97">
        <v>-1776838000</v>
      </c>
      <c r="D7" s="187">
        <v>0</v>
      </c>
      <c r="E7" s="188">
        <v>0</v>
      </c>
      <c r="F7" s="188">
        <v>0</v>
      </c>
      <c r="G7" s="189">
        <f>SUM(D7:F7)</f>
        <v>0</v>
      </c>
      <c r="H7" s="192">
        <v>0</v>
      </c>
      <c r="I7" s="106">
        <v>-142177918</v>
      </c>
      <c r="J7" s="106">
        <v>0</v>
      </c>
      <c r="K7" s="101">
        <f>+SUM(H7:J7)</f>
        <v>-142177918</v>
      </c>
      <c r="L7" s="102">
        <v>-23482000</v>
      </c>
    </row>
    <row r="9" spans="1:13" ht="15.75" thickBot="1" x14ac:dyDescent="0.3">
      <c r="A9" t="s">
        <v>79</v>
      </c>
    </row>
    <row r="10" spans="1:13" ht="15.75" thickBot="1" x14ac:dyDescent="0.3">
      <c r="A10" s="57" t="s">
        <v>80</v>
      </c>
      <c r="B10" s="60"/>
      <c r="C10" s="223">
        <f>C6*$B$10</f>
        <v>0</v>
      </c>
      <c r="D10" s="224">
        <f t="shared" ref="D10:K10" si="0">D6*$B$10</f>
        <v>0</v>
      </c>
      <c r="E10" s="224">
        <f t="shared" si="0"/>
        <v>0</v>
      </c>
      <c r="F10" s="224">
        <f t="shared" si="0"/>
        <v>0</v>
      </c>
      <c r="G10" s="90">
        <f t="shared" si="0"/>
        <v>0</v>
      </c>
      <c r="H10" s="225">
        <f t="shared" si="0"/>
        <v>0</v>
      </c>
      <c r="I10" s="225">
        <f t="shared" si="0"/>
        <v>0</v>
      </c>
      <c r="J10" s="225">
        <f t="shared" si="0"/>
        <v>0</v>
      </c>
      <c r="K10" s="226">
        <f t="shared" si="0"/>
        <v>0</v>
      </c>
      <c r="L10" s="288"/>
    </row>
    <row r="11" spans="1:13" ht="15.75" thickBot="1" x14ac:dyDescent="0.3">
      <c r="A11" s="57" t="s">
        <v>81</v>
      </c>
      <c r="B11" s="60"/>
      <c r="C11" s="223">
        <f>C7*$B$11</f>
        <v>0</v>
      </c>
      <c r="D11" s="224">
        <f>D7*$B$11</f>
        <v>0</v>
      </c>
      <c r="E11" s="224">
        <f t="shared" ref="E11:L11" si="1">E7*$B$11</f>
        <v>0</v>
      </c>
      <c r="F11" s="224">
        <f t="shared" si="1"/>
        <v>0</v>
      </c>
      <c r="G11" s="90">
        <f t="shared" si="1"/>
        <v>0</v>
      </c>
      <c r="H11" s="225">
        <f t="shared" si="1"/>
        <v>0</v>
      </c>
      <c r="I11" s="225">
        <f t="shared" si="1"/>
        <v>0</v>
      </c>
      <c r="J11" s="225">
        <f t="shared" si="1"/>
        <v>0</v>
      </c>
      <c r="K11" s="226">
        <f t="shared" si="1"/>
        <v>0</v>
      </c>
      <c r="L11" s="35">
        <f t="shared" si="1"/>
        <v>0</v>
      </c>
    </row>
    <row r="12" spans="1:13" ht="15.75" thickBot="1" x14ac:dyDescent="0.3"/>
    <row r="13" spans="1:13" ht="15.75" thickBot="1" x14ac:dyDescent="0.3">
      <c r="A13" t="s">
        <v>82</v>
      </c>
      <c r="B13" s="62"/>
    </row>
    <row r="14" spans="1:13" ht="15.75" thickBot="1" x14ac:dyDescent="0.3">
      <c r="A14" t="s">
        <v>83</v>
      </c>
      <c r="B14" s="62"/>
    </row>
    <row r="15" spans="1:13" x14ac:dyDescent="0.25">
      <c r="G15" s="293"/>
    </row>
    <row r="16" spans="1:13" x14ac:dyDescent="0.25">
      <c r="G16" s="293"/>
    </row>
    <row r="17" spans="1:14" x14ac:dyDescent="0.25">
      <c r="A17" s="348" t="s">
        <v>84</v>
      </c>
      <c r="B17" s="348"/>
      <c r="C17" s="348"/>
      <c r="D17" s="348"/>
      <c r="E17" s="348"/>
    </row>
    <row r="18" spans="1:14" x14ac:dyDescent="0.25">
      <c r="B18" s="63" t="s">
        <v>85</v>
      </c>
      <c r="C18" s="63" t="s">
        <v>86</v>
      </c>
      <c r="F18" s="64"/>
      <c r="G18" s="288"/>
    </row>
    <row r="19" spans="1:14" x14ac:dyDescent="0.25">
      <c r="A19" s="18" t="s">
        <v>87</v>
      </c>
      <c r="B19" s="35">
        <f>-C10</f>
        <v>0</v>
      </c>
      <c r="C19" s="35"/>
      <c r="E19" s="57"/>
      <c r="F19" s="57"/>
      <c r="G19" s="288"/>
    </row>
    <row r="20" spans="1:14" x14ac:dyDescent="0.25">
      <c r="A20" s="58" t="s">
        <v>88</v>
      </c>
      <c r="B20" s="35"/>
      <c r="C20" s="35">
        <f>C11</f>
        <v>0</v>
      </c>
      <c r="G20" s="288"/>
    </row>
    <row r="21" spans="1:14" x14ac:dyDescent="0.25">
      <c r="A21" s="18" t="s">
        <v>89</v>
      </c>
      <c r="B21" s="35">
        <f>-K10</f>
        <v>0</v>
      </c>
      <c r="C21" s="35"/>
    </row>
    <row r="22" spans="1:14" x14ac:dyDescent="0.25">
      <c r="A22" s="58" t="s">
        <v>90</v>
      </c>
      <c r="B22" s="35"/>
      <c r="C22" s="35">
        <f>K11</f>
        <v>0</v>
      </c>
    </row>
    <row r="23" spans="1:14" x14ac:dyDescent="0.25">
      <c r="A23" s="58" t="s">
        <v>91</v>
      </c>
      <c r="B23" s="35"/>
      <c r="C23" s="35">
        <f>-B13</f>
        <v>0</v>
      </c>
    </row>
    <row r="24" spans="1:14" x14ac:dyDescent="0.25">
      <c r="A24" s="18" t="s">
        <v>92</v>
      </c>
      <c r="B24" s="35">
        <f>B14</f>
        <v>0</v>
      </c>
      <c r="C24" s="35"/>
      <c r="G24" s="288"/>
    </row>
    <row r="25" spans="1:14" x14ac:dyDescent="0.25">
      <c r="A25" s="18" t="str">
        <f>IF(SUM(B19:C24)&lt;0, "Adjustment to Pension Expense","      Adjustment to Pension Expense")</f>
        <v xml:space="preserve">      Adjustment to Pension Expense</v>
      </c>
      <c r="B25" s="35">
        <f>IF(SUM(B19:C24)&lt;0, SUM(B19:C24)*-1, 0)</f>
        <v>0</v>
      </c>
      <c r="C25" s="35">
        <f>IF(SUM(B19:C24)&lt;0, 0, SUM(B19:C24)*-1)</f>
        <v>0</v>
      </c>
    </row>
    <row r="26" spans="1:14" x14ac:dyDescent="0.25">
      <c r="A26" s="65"/>
    </row>
    <row r="27" spans="1:14" ht="15" customHeight="1" x14ac:dyDescent="0.25">
      <c r="A27" s="349" t="s">
        <v>93</v>
      </c>
      <c r="B27" s="349"/>
      <c r="C27" s="349"/>
      <c r="D27" s="349"/>
    </row>
    <row r="28" spans="1:14" ht="15.75" thickBot="1" x14ac:dyDescent="0.3">
      <c r="A28" s="349"/>
      <c r="B28" s="349"/>
      <c r="C28" s="349"/>
      <c r="D28" s="349"/>
      <c r="F28" s="293"/>
      <c r="G28" s="293"/>
      <c r="H28" s="293"/>
      <c r="I28" s="293"/>
    </row>
    <row r="29" spans="1:14" x14ac:dyDescent="0.25">
      <c r="A29" s="349"/>
      <c r="B29" s="349"/>
      <c r="C29" s="349"/>
      <c r="D29" s="349"/>
      <c r="F29" s="339" t="s">
        <v>94</v>
      </c>
      <c r="G29" s="340"/>
      <c r="H29" s="341"/>
      <c r="I29" s="323" t="s">
        <v>95</v>
      </c>
      <c r="J29" s="323" t="s">
        <v>96</v>
      </c>
      <c r="K29" s="330" t="s">
        <v>97</v>
      </c>
      <c r="L29" s="308"/>
      <c r="M29" s="12"/>
      <c r="N29" s="12"/>
    </row>
    <row r="30" spans="1:14" ht="15.75" thickBot="1" x14ac:dyDescent="0.3">
      <c r="A30" s="350"/>
      <c r="B30" s="350"/>
      <c r="C30" s="350"/>
      <c r="D30" s="350"/>
      <c r="F30" s="342"/>
      <c r="G30" s="343"/>
      <c r="H30" s="344"/>
      <c r="I30" s="324"/>
      <c r="J30" s="324"/>
      <c r="K30" s="330"/>
      <c r="L30" s="308"/>
      <c r="M30" s="12"/>
      <c r="N30" s="12"/>
    </row>
    <row r="31" spans="1:14" x14ac:dyDescent="0.25">
      <c r="A31" s="345" t="s">
        <v>98</v>
      </c>
      <c r="B31" s="346"/>
      <c r="C31" s="346"/>
      <c r="D31" s="347"/>
      <c r="F31" s="319" t="s">
        <v>99</v>
      </c>
      <c r="G31" s="320"/>
      <c r="H31" s="320"/>
      <c r="I31" s="239"/>
      <c r="J31" s="255"/>
      <c r="M31" s="12"/>
      <c r="N31" s="12"/>
    </row>
    <row r="32" spans="1:14" ht="15.75" thickBot="1" x14ac:dyDescent="0.3">
      <c r="A32" s="123"/>
      <c r="B32" s="288"/>
      <c r="C32" s="288"/>
      <c r="D32" s="66"/>
      <c r="F32" s="321"/>
      <c r="G32" s="322"/>
      <c r="H32" s="322"/>
      <c r="I32" s="241">
        <f>D11</f>
        <v>0</v>
      </c>
      <c r="J32" s="256">
        <f>H11</f>
        <v>0</v>
      </c>
      <c r="M32" s="12"/>
      <c r="N32" s="12"/>
    </row>
    <row r="33" spans="1:14" ht="15" customHeight="1" x14ac:dyDescent="0.25">
      <c r="A33" s="123"/>
      <c r="B33" s="284">
        <v>2023</v>
      </c>
      <c r="C33" s="285">
        <v>2024</v>
      </c>
      <c r="D33" s="338" t="s">
        <v>100</v>
      </c>
      <c r="F33" s="319" t="s">
        <v>101</v>
      </c>
      <c r="G33" s="320"/>
      <c r="H33" s="320"/>
      <c r="I33" s="239"/>
      <c r="J33" s="255"/>
      <c r="M33" s="12"/>
      <c r="N33" s="12"/>
    </row>
    <row r="34" spans="1:14" ht="15" customHeight="1" x14ac:dyDescent="0.25">
      <c r="A34" s="123"/>
      <c r="B34" s="67">
        <f>B10</f>
        <v>0</v>
      </c>
      <c r="C34" s="68">
        <f>B11</f>
        <v>0</v>
      </c>
      <c r="D34" s="338"/>
      <c r="F34" s="355"/>
      <c r="G34" s="356"/>
      <c r="H34" s="356"/>
      <c r="I34" s="242">
        <f>E11</f>
        <v>0</v>
      </c>
      <c r="J34" s="257">
        <f>I11</f>
        <v>0</v>
      </c>
      <c r="M34" s="12"/>
      <c r="N34" s="12"/>
    </row>
    <row r="35" spans="1:14" ht="15.75" thickBot="1" x14ac:dyDescent="0.3">
      <c r="A35" s="123"/>
      <c r="D35" s="66"/>
      <c r="F35" s="321"/>
      <c r="G35" s="322"/>
      <c r="H35" s="322"/>
      <c r="I35" s="241"/>
      <c r="J35" s="256"/>
      <c r="K35" s="13"/>
      <c r="L35" s="6"/>
      <c r="M35" s="12"/>
      <c r="N35" s="12"/>
    </row>
    <row r="36" spans="1:14" ht="15.75" thickBot="1" x14ac:dyDescent="0.3">
      <c r="A36" s="123" t="s">
        <v>102</v>
      </c>
      <c r="B36" s="218">
        <f>C10</f>
        <v>0</v>
      </c>
      <c r="C36" s="218">
        <f>C6*$B$11</f>
        <v>0</v>
      </c>
      <c r="D36" s="238">
        <f>C36-B36</f>
        <v>0</v>
      </c>
      <c r="F36" s="325" t="s">
        <v>103</v>
      </c>
      <c r="G36" s="326"/>
      <c r="H36" s="326"/>
      <c r="I36" s="244">
        <f>F11</f>
        <v>0</v>
      </c>
      <c r="J36" s="258">
        <f>J11</f>
        <v>0</v>
      </c>
      <c r="M36" s="12"/>
      <c r="N36" s="12"/>
    </row>
    <row r="37" spans="1:14" ht="15" customHeight="1" x14ac:dyDescent="0.25">
      <c r="A37" s="123" t="s">
        <v>104</v>
      </c>
      <c r="B37" s="218">
        <f>G10</f>
        <v>0</v>
      </c>
      <c r="C37" s="218">
        <f>G6*$B$11</f>
        <v>0</v>
      </c>
      <c r="D37" s="238">
        <f>C37-B37</f>
        <v>0</v>
      </c>
      <c r="F37" s="357" t="s">
        <v>105</v>
      </c>
      <c r="G37" s="358"/>
      <c r="H37" s="358"/>
      <c r="I37" s="259"/>
      <c r="J37" s="259"/>
      <c r="M37" s="12"/>
      <c r="N37" s="12"/>
    </row>
    <row r="38" spans="1:14" x14ac:dyDescent="0.25">
      <c r="A38" s="113" t="s">
        <v>106</v>
      </c>
      <c r="B38" s="218">
        <f>K10</f>
        <v>0</v>
      </c>
      <c r="C38" s="218">
        <f>K6*$B$11</f>
        <v>0</v>
      </c>
      <c r="D38" s="238">
        <f>C38-B38</f>
        <v>0</v>
      </c>
      <c r="F38" s="359"/>
      <c r="G38" s="360"/>
      <c r="H38" s="360"/>
      <c r="I38" s="260"/>
      <c r="J38" s="260"/>
      <c r="M38" s="12"/>
      <c r="N38" s="12"/>
    </row>
    <row r="39" spans="1:14" ht="15.75" thickBot="1" x14ac:dyDescent="0.3">
      <c r="A39" s="123" t="s">
        <v>107</v>
      </c>
      <c r="B39" s="288"/>
      <c r="C39" s="288"/>
      <c r="D39" s="71">
        <f>SUM(D36:D38)</f>
        <v>0</v>
      </c>
      <c r="F39" s="361"/>
      <c r="G39" s="362"/>
      <c r="H39" s="362"/>
      <c r="I39" s="261"/>
      <c r="J39" s="261"/>
      <c r="M39" s="12"/>
      <c r="N39" s="12"/>
    </row>
    <row r="40" spans="1:14" ht="15.75" thickTop="1" x14ac:dyDescent="0.25">
      <c r="A40" s="123"/>
      <c r="D40" s="66"/>
      <c r="F40" s="319" t="s">
        <v>108</v>
      </c>
      <c r="G40" s="320"/>
      <c r="H40" s="320"/>
      <c r="I40" s="239"/>
      <c r="J40" s="255"/>
      <c r="M40" s="12"/>
      <c r="N40" s="12"/>
    </row>
    <row r="41" spans="1:14" ht="15.75" customHeight="1" thickBot="1" x14ac:dyDescent="0.3">
      <c r="A41" s="351" t="s">
        <v>109</v>
      </c>
      <c r="B41" s="352"/>
      <c r="C41" s="352"/>
      <c r="D41" s="72"/>
      <c r="F41" s="321"/>
      <c r="G41" s="322"/>
      <c r="H41" s="322"/>
      <c r="I41" s="241">
        <f>B14</f>
        <v>0</v>
      </c>
      <c r="J41" s="256"/>
      <c r="M41" s="12"/>
      <c r="N41" s="12"/>
    </row>
    <row r="42" spans="1:14" ht="15.75" customHeight="1" thickBot="1" x14ac:dyDescent="0.3">
      <c r="A42" s="353"/>
      <c r="B42" s="354"/>
      <c r="C42" s="354"/>
      <c r="D42" s="73">
        <f>-D39</f>
        <v>0</v>
      </c>
      <c r="F42" s="325" t="s">
        <v>110</v>
      </c>
      <c r="G42" s="326"/>
      <c r="H42" s="326"/>
      <c r="I42" s="201">
        <f>SUM(I31:I41)</f>
        <v>0</v>
      </c>
      <c r="J42" s="201">
        <f>SUM(J31:J41)</f>
        <v>0</v>
      </c>
      <c r="M42" s="12"/>
      <c r="N42" s="12"/>
    </row>
    <row r="43" spans="1:14" x14ac:dyDescent="0.25">
      <c r="A43" s="57"/>
      <c r="B43" s="57"/>
      <c r="C43" s="57"/>
      <c r="D43" s="57"/>
      <c r="E43" s="57"/>
    </row>
    <row r="44" spans="1:14" x14ac:dyDescent="0.25">
      <c r="H44" s="12"/>
      <c r="I44" s="12"/>
    </row>
    <row r="46" spans="1:14" x14ac:dyDescent="0.25">
      <c r="A46" s="293"/>
      <c r="B46" s="327" t="s">
        <v>111</v>
      </c>
      <c r="C46" s="327"/>
      <c r="D46" s="327"/>
      <c r="E46" s="327"/>
      <c r="F46" s="327"/>
      <c r="G46" s="327"/>
      <c r="H46" s="327"/>
    </row>
    <row r="47" spans="1:14" ht="30" x14ac:dyDescent="0.25">
      <c r="B47" s="74" t="s">
        <v>112</v>
      </c>
      <c r="C47" s="75" t="s">
        <v>113</v>
      </c>
      <c r="D47" s="75" t="s">
        <v>114</v>
      </c>
      <c r="E47" s="75" t="s">
        <v>115</v>
      </c>
      <c r="F47" s="75" t="s">
        <v>116</v>
      </c>
      <c r="G47" s="328" t="s">
        <v>117</v>
      </c>
      <c r="H47" s="328" t="s">
        <v>118</v>
      </c>
      <c r="I47" s="290"/>
    </row>
    <row r="48" spans="1:14" x14ac:dyDescent="0.25">
      <c r="A48" s="131" t="s">
        <v>119</v>
      </c>
      <c r="B48" s="35">
        <f>C10</f>
        <v>0</v>
      </c>
      <c r="C48" s="35">
        <f>G10</f>
        <v>0</v>
      </c>
      <c r="D48" s="35">
        <f>B13</f>
        <v>0</v>
      </c>
      <c r="E48" s="35">
        <f>K10</f>
        <v>0</v>
      </c>
      <c r="F48" s="127"/>
      <c r="G48" s="328"/>
      <c r="H48" s="328"/>
      <c r="I48" s="288"/>
    </row>
    <row r="49" spans="1:13" ht="15.75" customHeight="1" thickBot="1" x14ac:dyDescent="0.3">
      <c r="A49" s="131" t="s">
        <v>120</v>
      </c>
      <c r="B49" s="40">
        <f>C11</f>
        <v>0</v>
      </c>
      <c r="C49" s="40">
        <f>G11</f>
        <v>0</v>
      </c>
      <c r="D49" s="40">
        <f>B14</f>
        <v>0</v>
      </c>
      <c r="E49" s="40">
        <f>K11</f>
        <v>0</v>
      </c>
      <c r="F49" s="128"/>
      <c r="G49" s="329"/>
      <c r="H49" s="329"/>
      <c r="I49" s="308" t="s">
        <v>121</v>
      </c>
      <c r="J49" s="308"/>
    </row>
    <row r="50" spans="1:13" ht="42.6" customHeight="1" x14ac:dyDescent="0.25">
      <c r="A50" s="76" t="s">
        <v>122</v>
      </c>
      <c r="B50" s="129">
        <f>B48-B49</f>
        <v>0</v>
      </c>
      <c r="C50" s="129">
        <f>C48-C49</f>
        <v>0</v>
      </c>
      <c r="D50" s="129">
        <f>D48-D49</f>
        <v>0</v>
      </c>
      <c r="E50" s="129">
        <f>E48-E49</f>
        <v>0</v>
      </c>
      <c r="F50" s="129">
        <f>F48-F49</f>
        <v>0</v>
      </c>
      <c r="G50" s="129">
        <f>SUM(B50:F50)</f>
        <v>0</v>
      </c>
      <c r="H50" s="130"/>
      <c r="I50" s="308"/>
      <c r="J50" s="308"/>
    </row>
    <row r="51" spans="1:13" x14ac:dyDescent="0.25">
      <c r="I51" s="77"/>
      <c r="J51" s="77"/>
    </row>
    <row r="52" spans="1:13" x14ac:dyDescent="0.25">
      <c r="A52" s="293"/>
      <c r="B52" s="35">
        <f>B50</f>
        <v>0</v>
      </c>
      <c r="C52" s="318" t="s">
        <v>123</v>
      </c>
      <c r="D52" s="318"/>
      <c r="F52" s="288"/>
    </row>
    <row r="53" spans="1:13" x14ac:dyDescent="0.25">
      <c r="A53" s="293"/>
      <c r="B53" s="35">
        <f>C50</f>
        <v>0</v>
      </c>
      <c r="C53" s="307" t="s">
        <v>124</v>
      </c>
      <c r="D53" s="307"/>
      <c r="F53" s="288"/>
      <c r="G53" s="310" t="s">
        <v>125</v>
      </c>
      <c r="H53" s="310"/>
      <c r="I53" s="310"/>
      <c r="J53" s="310"/>
      <c r="K53" s="310"/>
    </row>
    <row r="54" spans="1:13" x14ac:dyDescent="0.25">
      <c r="A54" s="293"/>
      <c r="B54" s="35">
        <f>D50</f>
        <v>0</v>
      </c>
      <c r="C54" s="307" t="s">
        <v>126</v>
      </c>
      <c r="D54" s="307"/>
      <c r="F54" s="35">
        <f>L11</f>
        <v>0</v>
      </c>
      <c r="G54" s="311" t="s">
        <v>127</v>
      </c>
      <c r="H54" s="312"/>
      <c r="I54" s="312"/>
      <c r="J54" s="312"/>
      <c r="K54" s="312"/>
    </row>
    <row r="55" spans="1:13" ht="15" customHeight="1" x14ac:dyDescent="0.25">
      <c r="B55" s="35">
        <f>E50</f>
        <v>0</v>
      </c>
      <c r="C55" s="307" t="s">
        <v>128</v>
      </c>
      <c r="D55" s="307"/>
      <c r="F55" s="126">
        <f>D42</f>
        <v>0</v>
      </c>
      <c r="G55" s="309" t="s">
        <v>129</v>
      </c>
      <c r="H55" s="307"/>
      <c r="I55" s="307"/>
      <c r="J55" s="307"/>
      <c r="K55" s="307"/>
      <c r="L55" s="142"/>
      <c r="M55" s="142"/>
    </row>
    <row r="56" spans="1:13" x14ac:dyDescent="0.25">
      <c r="B56" s="35">
        <f>F50</f>
        <v>0</v>
      </c>
      <c r="C56" s="307" t="s">
        <v>130</v>
      </c>
      <c r="D56" s="307"/>
      <c r="F56" s="35">
        <f>885197.85*B11</f>
        <v>0</v>
      </c>
      <c r="G56" s="309" t="s">
        <v>131</v>
      </c>
      <c r="H56" s="307"/>
      <c r="I56" s="307"/>
      <c r="J56" s="307"/>
      <c r="K56" s="307"/>
      <c r="L56" s="142"/>
      <c r="M56" s="142"/>
    </row>
    <row r="57" spans="1:13" x14ac:dyDescent="0.25">
      <c r="B57" s="35">
        <f>H50</f>
        <v>0</v>
      </c>
      <c r="C57" s="307" t="s">
        <v>132</v>
      </c>
      <c r="D57" s="307"/>
      <c r="F57" s="121"/>
      <c r="G57" s="309" t="s">
        <v>133</v>
      </c>
      <c r="H57" s="307"/>
      <c r="I57" s="307"/>
      <c r="J57" s="307"/>
      <c r="K57" s="307"/>
      <c r="L57" s="142"/>
      <c r="M57" s="142"/>
    </row>
    <row r="58" spans="1:13" ht="15.75" thickBot="1" x14ac:dyDescent="0.3">
      <c r="B58" s="5">
        <f>SUM(B52:B57)</f>
        <v>0</v>
      </c>
      <c r="C58" s="307" t="s">
        <v>134</v>
      </c>
      <c r="D58" s="307"/>
      <c r="F58" s="5">
        <f>SUM(F54:F57)</f>
        <v>0</v>
      </c>
      <c r="G58" s="307" t="s">
        <v>135</v>
      </c>
      <c r="H58" s="307"/>
      <c r="I58" s="307"/>
      <c r="J58" s="307"/>
      <c r="K58" s="307"/>
      <c r="L58" s="142"/>
      <c r="M58" s="142"/>
    </row>
    <row r="59" spans="1:13" ht="15.75" thickTop="1" x14ac:dyDescent="0.25"/>
    <row r="60" spans="1:13" x14ac:dyDescent="0.25">
      <c r="D60" s="78" t="s">
        <v>136</v>
      </c>
      <c r="E60" s="79" t="e">
        <f>B58/F58</f>
        <v>#DIV/0!</v>
      </c>
    </row>
  </sheetData>
  <mergeCells count="38">
    <mergeCell ref="F29:H30"/>
    <mergeCell ref="A31:D31"/>
    <mergeCell ref="A17:E17"/>
    <mergeCell ref="A27:D30"/>
    <mergeCell ref="A41:C42"/>
    <mergeCell ref="F31:H32"/>
    <mergeCell ref="F33:H35"/>
    <mergeCell ref="F36:H36"/>
    <mergeCell ref="F37:H39"/>
    <mergeCell ref="C2:L2"/>
    <mergeCell ref="C4:C5"/>
    <mergeCell ref="L4:L5"/>
    <mergeCell ref="C52:D52"/>
    <mergeCell ref="F40:H41"/>
    <mergeCell ref="I29:I30"/>
    <mergeCell ref="F42:H42"/>
    <mergeCell ref="B46:H46"/>
    <mergeCell ref="G47:G49"/>
    <mergeCell ref="H47:H49"/>
    <mergeCell ref="K29:L30"/>
    <mergeCell ref="D3:L3"/>
    <mergeCell ref="D4:G4"/>
    <mergeCell ref="H4:K4"/>
    <mergeCell ref="D33:D34"/>
    <mergeCell ref="J29:J30"/>
    <mergeCell ref="C56:D56"/>
    <mergeCell ref="C57:D57"/>
    <mergeCell ref="C58:D58"/>
    <mergeCell ref="I49:J50"/>
    <mergeCell ref="G56:K56"/>
    <mergeCell ref="G57:K57"/>
    <mergeCell ref="G53:K53"/>
    <mergeCell ref="G54:K54"/>
    <mergeCell ref="G55:K55"/>
    <mergeCell ref="C53:D53"/>
    <mergeCell ref="C54:D54"/>
    <mergeCell ref="C55:D55"/>
    <mergeCell ref="G58:K58"/>
  </mergeCells>
  <dataValidations count="1">
    <dataValidation allowBlank="1" showInputMessage="1" showErrorMessage="1" promptTitle="Don't forget PERS 1 UAAL %" prompt="Also, if you have more than one DRS ORG ID number, combine the percentages." sqref="B10:B11" xr:uid="{00000000-0002-0000-0200-000000000000}"/>
  </dataValidations>
  <pageMargins left="0.7" right="0.7" top="0.75" bottom="0.75" header="0.3" footer="0.3"/>
  <pageSetup paperSize="17" scale="65" orientation="landscape" cellComments="asDisplayed" r:id="rId1"/>
  <ignoredErrors>
    <ignoredError sqref="G7 K6" formulaRange="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89"/>
  <sheetViews>
    <sheetView showGridLines="0" topLeftCell="C29" zoomScaleNormal="100" workbookViewId="0">
      <selection activeCell="W44" sqref="W44:X49"/>
    </sheetView>
  </sheetViews>
  <sheetFormatPr defaultColWidth="9.140625" defaultRowHeight="15" x14ac:dyDescent="0.25"/>
  <cols>
    <col min="1" max="1" width="51.7109375" bestFit="1" customWidth="1"/>
    <col min="2" max="2" width="11.42578125" bestFit="1" customWidth="1"/>
    <col min="3" max="3" width="15" bestFit="1" customWidth="1"/>
    <col min="4" max="4" width="15.28515625" bestFit="1" customWidth="1"/>
    <col min="5" max="5" width="14.28515625" bestFit="1" customWidth="1"/>
    <col min="6" max="6" width="17" bestFit="1" customWidth="1"/>
    <col min="7" max="7" width="15.28515625" customWidth="1"/>
    <col min="8" max="8" width="13.42578125" bestFit="1" customWidth="1"/>
    <col min="9" max="9" width="15" bestFit="1" customWidth="1"/>
    <col min="10" max="10" width="14" bestFit="1" customWidth="1"/>
    <col min="11" max="11" width="15.5703125" bestFit="1" customWidth="1"/>
    <col min="12" max="12" width="14" bestFit="1" customWidth="1"/>
    <col min="13" max="13" width="8.7109375" customWidth="1"/>
    <col min="14" max="14" width="7.5703125" customWidth="1"/>
    <col min="15" max="16" width="8.7109375" bestFit="1" customWidth="1"/>
    <col min="17" max="18" width="8.7109375" customWidth="1"/>
    <col min="19" max="20" width="8.7109375" bestFit="1" customWidth="1"/>
    <col min="21" max="26" width="8.7109375" customWidth="1"/>
    <col min="27" max="27" width="6.5703125" bestFit="1" customWidth="1"/>
    <col min="28" max="28" width="24.140625" bestFit="1" customWidth="1"/>
    <col min="29" max="29" width="15.7109375" customWidth="1"/>
    <col min="30" max="30" width="10.7109375" bestFit="1" customWidth="1"/>
  </cols>
  <sheetData>
    <row r="1" spans="1:28" ht="15.75" x14ac:dyDescent="0.25">
      <c r="A1" s="383" t="s">
        <v>64</v>
      </c>
      <c r="B1" s="383"/>
    </row>
    <row r="2" spans="1:28" x14ac:dyDescent="0.25">
      <c r="C2" s="313" t="s">
        <v>137</v>
      </c>
      <c r="D2" s="313"/>
      <c r="E2" s="313"/>
      <c r="F2" s="313"/>
      <c r="G2" s="313"/>
      <c r="H2" s="313"/>
      <c r="I2" s="313"/>
      <c r="J2" s="313"/>
      <c r="K2" s="313"/>
      <c r="L2" s="313"/>
    </row>
    <row r="3" spans="1:28" ht="15.75" thickBot="1" x14ac:dyDescent="0.3">
      <c r="D3" s="331"/>
      <c r="E3" s="331"/>
      <c r="F3" s="331"/>
      <c r="G3" s="331"/>
      <c r="H3" s="331"/>
      <c r="I3" s="331"/>
      <c r="J3" s="331"/>
      <c r="K3" s="331"/>
      <c r="L3" s="331"/>
      <c r="M3" s="290"/>
      <c r="N3" s="290"/>
      <c r="O3" s="290"/>
      <c r="P3" s="290"/>
      <c r="Q3" s="290"/>
      <c r="R3" s="290"/>
      <c r="S3" s="290"/>
      <c r="T3" s="290"/>
      <c r="U3" s="290"/>
      <c r="V3" s="290"/>
      <c r="W3" s="290"/>
      <c r="X3" s="290"/>
      <c r="Y3" s="290"/>
      <c r="Z3" s="290"/>
      <c r="AA3" s="290"/>
      <c r="AB3" s="290"/>
    </row>
    <row r="4" spans="1:28" ht="15" customHeight="1" x14ac:dyDescent="0.25">
      <c r="A4" s="13"/>
      <c r="C4" s="314" t="s">
        <v>66</v>
      </c>
      <c r="D4" s="332" t="s">
        <v>67</v>
      </c>
      <c r="E4" s="333"/>
      <c r="F4" s="333"/>
      <c r="G4" s="334"/>
      <c r="H4" s="386" t="s">
        <v>68</v>
      </c>
      <c r="I4" s="336"/>
      <c r="J4" s="336"/>
      <c r="K4" s="337"/>
      <c r="L4" s="316" t="s">
        <v>69</v>
      </c>
    </row>
    <row r="5" spans="1:28" ht="120" x14ac:dyDescent="0.25">
      <c r="A5" s="56" t="s">
        <v>138</v>
      </c>
      <c r="C5" s="315"/>
      <c r="D5" s="83" t="s">
        <v>71</v>
      </c>
      <c r="E5" s="81" t="s">
        <v>72</v>
      </c>
      <c r="F5" s="81" t="s">
        <v>73</v>
      </c>
      <c r="G5" s="84" t="s">
        <v>74</v>
      </c>
      <c r="H5" s="85" t="s">
        <v>71</v>
      </c>
      <c r="I5" s="82" t="s">
        <v>72</v>
      </c>
      <c r="J5" s="82" t="s">
        <v>75</v>
      </c>
      <c r="K5" s="86" t="s">
        <v>76</v>
      </c>
      <c r="L5" s="317"/>
      <c r="M5" s="110"/>
      <c r="N5" s="110"/>
      <c r="O5" s="110"/>
      <c r="P5" s="110"/>
      <c r="Q5" s="110"/>
      <c r="R5" s="110"/>
      <c r="S5" s="110"/>
      <c r="T5" s="110"/>
      <c r="U5" s="110"/>
      <c r="V5" s="110"/>
      <c r="W5" s="110"/>
      <c r="X5" s="110"/>
      <c r="Y5" s="110"/>
      <c r="Z5" s="110"/>
      <c r="AA5" s="110"/>
      <c r="AB5" s="110"/>
    </row>
    <row r="6" spans="1:28" x14ac:dyDescent="0.25">
      <c r="A6" s="293" t="str">
        <f>'1,2,3 - PERS_1'!A6</f>
        <v>PEFI - Prior year (2023) balances</v>
      </c>
      <c r="C6" s="92">
        <v>4098683000</v>
      </c>
      <c r="D6" s="93">
        <v>834897074</v>
      </c>
      <c r="E6" s="94"/>
      <c r="F6" s="95">
        <v>1720768931</v>
      </c>
      <c r="G6" s="103">
        <v>2555666005</v>
      </c>
      <c r="H6" s="107">
        <v>-45794883</v>
      </c>
      <c r="I6" s="104">
        <v>-1544631476</v>
      </c>
      <c r="J6" s="108">
        <v>-375059890</v>
      </c>
      <c r="K6" s="96">
        <v>-1965486249</v>
      </c>
      <c r="L6" s="109">
        <v>-479843000</v>
      </c>
      <c r="M6" s="1"/>
      <c r="N6" s="1"/>
      <c r="O6" s="1"/>
      <c r="P6" s="1"/>
      <c r="Q6" s="1"/>
      <c r="R6" s="1"/>
      <c r="S6" s="1"/>
      <c r="T6" s="1"/>
      <c r="U6" s="1"/>
      <c r="V6" s="1"/>
      <c r="W6" s="1"/>
      <c r="X6" s="1"/>
      <c r="Y6" s="1"/>
      <c r="Z6" s="1"/>
      <c r="AA6" s="1"/>
      <c r="AB6" s="1"/>
    </row>
    <row r="7" spans="1:28" x14ac:dyDescent="0.25">
      <c r="A7" s="293" t="str">
        <f>'1,2,3 - PERS_1'!A7</f>
        <v>PEFI - Current year (2024) balances</v>
      </c>
      <c r="C7" s="97">
        <v>3296573000</v>
      </c>
      <c r="D7" s="98">
        <v>1873183131</v>
      </c>
      <c r="E7" s="99"/>
      <c r="F7" s="99">
        <v>1820373913</v>
      </c>
      <c r="G7" s="100">
        <v>3693557044</v>
      </c>
      <c r="H7" s="105">
        <v>-7632481</v>
      </c>
      <c r="I7" s="106">
        <v>-944703881</v>
      </c>
      <c r="J7" s="106">
        <v>-208870273</v>
      </c>
      <c r="K7" s="101">
        <v>-1161206635</v>
      </c>
      <c r="L7" s="102">
        <v>-144572000</v>
      </c>
      <c r="M7" s="31"/>
      <c r="N7" s="31"/>
      <c r="O7" s="31"/>
      <c r="P7" s="31"/>
      <c r="Q7" s="31"/>
      <c r="R7" s="31"/>
      <c r="S7" s="31"/>
      <c r="T7" s="31"/>
      <c r="U7" s="31"/>
      <c r="V7" s="31"/>
      <c r="W7" s="31"/>
      <c r="X7" s="31"/>
      <c r="Y7" s="31"/>
      <c r="Z7" s="31"/>
      <c r="AA7" s="31"/>
      <c r="AB7" s="31"/>
    </row>
    <row r="9" spans="1:28" ht="15.75" thickBot="1" x14ac:dyDescent="0.3">
      <c r="A9" t="s">
        <v>79</v>
      </c>
    </row>
    <row r="10" spans="1:28" ht="15.75" thickBot="1" x14ac:dyDescent="0.3">
      <c r="A10" t="str">
        <f>'1,2,3 - PERS_1'!A10</f>
        <v>2023 - enter you allocation % in the yellow cell</v>
      </c>
      <c r="B10" s="60"/>
      <c r="C10" s="223">
        <f>C6*$B$10</f>
        <v>0</v>
      </c>
      <c r="D10" s="224">
        <f t="shared" ref="D10:K10" si="0">D6*$B$10</f>
        <v>0</v>
      </c>
      <c r="E10" s="224">
        <f t="shared" si="0"/>
        <v>0</v>
      </c>
      <c r="F10" s="224">
        <f t="shared" si="0"/>
        <v>0</v>
      </c>
      <c r="G10" s="90">
        <f t="shared" si="0"/>
        <v>0</v>
      </c>
      <c r="H10" s="225">
        <f t="shared" si="0"/>
        <v>0</v>
      </c>
      <c r="I10" s="225">
        <f t="shared" si="0"/>
        <v>0</v>
      </c>
      <c r="J10" s="225">
        <f t="shared" si="0"/>
        <v>0</v>
      </c>
      <c r="K10" s="226">
        <f t="shared" si="0"/>
        <v>0</v>
      </c>
      <c r="L10" s="61"/>
      <c r="M10" s="61"/>
      <c r="N10" s="61"/>
      <c r="O10" s="61"/>
      <c r="P10" s="61"/>
      <c r="Q10" s="61"/>
      <c r="R10" s="61"/>
      <c r="S10" s="61"/>
      <c r="T10" s="61"/>
      <c r="U10" s="61"/>
      <c r="V10" s="61"/>
      <c r="W10" s="61"/>
      <c r="X10" s="61"/>
      <c r="Y10" s="61"/>
      <c r="Z10" s="61"/>
      <c r="AA10" s="61"/>
      <c r="AB10" s="61"/>
    </row>
    <row r="11" spans="1:28" ht="15.75" thickBot="1" x14ac:dyDescent="0.3">
      <c r="A11" t="str">
        <f>'1,2,3 - PERS_1'!A11</f>
        <v>2024 - enter you allocation % in the yellow cell</v>
      </c>
      <c r="B11" s="60"/>
      <c r="C11" s="223">
        <f>C7*$B$11</f>
        <v>0</v>
      </c>
      <c r="D11" s="224">
        <f>D7*$B$11</f>
        <v>0</v>
      </c>
      <c r="E11" s="224">
        <f t="shared" ref="E11:L11" si="1">E7*$B$11</f>
        <v>0</v>
      </c>
      <c r="F11" s="224">
        <f t="shared" si="1"/>
        <v>0</v>
      </c>
      <c r="G11" s="90">
        <f t="shared" si="1"/>
        <v>0</v>
      </c>
      <c r="H11" s="225">
        <f t="shared" si="1"/>
        <v>0</v>
      </c>
      <c r="I11" s="225">
        <f t="shared" si="1"/>
        <v>0</v>
      </c>
      <c r="J11" s="225">
        <f t="shared" si="1"/>
        <v>0</v>
      </c>
      <c r="K11" s="226">
        <f t="shared" si="1"/>
        <v>0</v>
      </c>
      <c r="L11" s="35">
        <f t="shared" si="1"/>
        <v>0</v>
      </c>
      <c r="M11" s="61"/>
      <c r="N11" s="61"/>
      <c r="O11" s="61"/>
      <c r="P11" s="61"/>
      <c r="Q11" s="61"/>
      <c r="R11" s="61"/>
      <c r="S11" s="61"/>
      <c r="T11" s="61"/>
      <c r="U11" s="61"/>
      <c r="V11" s="61"/>
      <c r="W11" s="61"/>
      <c r="X11" s="61"/>
      <c r="Y11" s="61"/>
      <c r="Z11" s="61"/>
      <c r="AA11" s="61"/>
      <c r="AB11" s="61"/>
    </row>
    <row r="13" spans="1:28" ht="15.75" thickBot="1" x14ac:dyDescent="0.3">
      <c r="A13" t="str">
        <f>'1,2,3 - PERS_1'!A13</f>
        <v xml:space="preserve">Contributions from 7/1/23 to 12/31/23: </v>
      </c>
      <c r="B13" s="62"/>
    </row>
    <row r="14" spans="1:28" ht="15.75" thickBot="1" x14ac:dyDescent="0.3">
      <c r="A14" t="str">
        <f>'1,2,3 - PERS_1'!A14</f>
        <v xml:space="preserve">Contributions from 7/1/24 to 12/31/24: </v>
      </c>
      <c r="B14" s="62"/>
    </row>
    <row r="15" spans="1:28" x14ac:dyDescent="0.25">
      <c r="G15" s="293"/>
    </row>
    <row r="16" spans="1:28" x14ac:dyDescent="0.25">
      <c r="G16" s="293"/>
    </row>
    <row r="17" spans="1:7" x14ac:dyDescent="0.25">
      <c r="A17" s="348" t="s">
        <v>84</v>
      </c>
      <c r="B17" s="348"/>
      <c r="C17" s="348"/>
      <c r="D17" s="348"/>
      <c r="E17" s="348"/>
    </row>
    <row r="18" spans="1:7" x14ac:dyDescent="0.25">
      <c r="B18" s="63" t="s">
        <v>85</v>
      </c>
      <c r="C18" s="63" t="s">
        <v>86</v>
      </c>
      <c r="F18" s="64"/>
      <c r="G18" s="288"/>
    </row>
    <row r="19" spans="1:7" x14ac:dyDescent="0.25">
      <c r="A19" s="58" t="s">
        <v>139</v>
      </c>
      <c r="B19" s="35"/>
      <c r="C19" s="35">
        <f>-C10</f>
        <v>0</v>
      </c>
      <c r="E19" s="57"/>
      <c r="F19" s="57"/>
      <c r="G19" s="288"/>
    </row>
    <row r="20" spans="1:7" x14ac:dyDescent="0.25">
      <c r="A20" s="18" t="s">
        <v>140</v>
      </c>
      <c r="B20" s="35">
        <f>C11</f>
        <v>0</v>
      </c>
      <c r="C20" s="35"/>
      <c r="G20" s="288"/>
    </row>
    <row r="21" spans="1:7" x14ac:dyDescent="0.25">
      <c r="A21" s="58" t="s">
        <v>141</v>
      </c>
      <c r="B21" s="35"/>
      <c r="C21" s="35">
        <f>-G10</f>
        <v>0</v>
      </c>
      <c r="G21" s="288"/>
    </row>
    <row r="22" spans="1:7" x14ac:dyDescent="0.25">
      <c r="A22" s="18" t="s">
        <v>142</v>
      </c>
      <c r="B22" s="35">
        <f>G11</f>
        <v>0</v>
      </c>
      <c r="C22" s="35"/>
    </row>
    <row r="23" spans="1:7" x14ac:dyDescent="0.25">
      <c r="A23" s="18" t="s">
        <v>89</v>
      </c>
      <c r="B23" s="35">
        <f>-K10</f>
        <v>0</v>
      </c>
      <c r="C23" s="35"/>
    </row>
    <row r="24" spans="1:7" x14ac:dyDescent="0.25">
      <c r="A24" s="58" t="s">
        <v>90</v>
      </c>
      <c r="B24" s="35"/>
      <c r="C24" s="35">
        <f>K11</f>
        <v>0</v>
      </c>
    </row>
    <row r="25" spans="1:7" x14ac:dyDescent="0.25">
      <c r="A25" s="58" t="s">
        <v>91</v>
      </c>
      <c r="B25" s="35"/>
      <c r="C25" s="35">
        <f>-B13</f>
        <v>0</v>
      </c>
      <c r="G25" s="288"/>
    </row>
    <row r="26" spans="1:7" x14ac:dyDescent="0.25">
      <c r="A26" s="18" t="s">
        <v>92</v>
      </c>
      <c r="B26" s="35">
        <f>B14</f>
        <v>0</v>
      </c>
      <c r="C26" s="35"/>
      <c r="G26" s="288"/>
    </row>
    <row r="27" spans="1:7" x14ac:dyDescent="0.25">
      <c r="A27" s="18" t="str">
        <f>IF(SUM(B19:C26)&lt;0, "Adjustment to Pension Expense","      Adjustment to Pension Expense")</f>
        <v xml:space="preserve">      Adjustment to Pension Expense</v>
      </c>
      <c r="B27" s="35">
        <f>IF(SUM(B19:C26)&lt;0, SUM(B19:C26)*-1, 0)</f>
        <v>0</v>
      </c>
      <c r="C27" s="35">
        <f>IF(SUM(B19:C26)&lt;0, 0, SUM(B19:C26)*-1)</f>
        <v>0</v>
      </c>
    </row>
    <row r="29" spans="1:7" x14ac:dyDescent="0.25">
      <c r="A29" s="348" t="s">
        <v>143</v>
      </c>
      <c r="B29" s="348"/>
      <c r="C29" s="348"/>
    </row>
    <row r="30" spans="1:7" ht="14.65" customHeight="1" x14ac:dyDescent="0.25">
      <c r="A30" s="125" t="str">
        <f>IF(D51&gt;0, "Deferred Outflows", "Adjustment to Pension Expense")</f>
        <v>Adjustment to Pension Expense</v>
      </c>
      <c r="B30" s="35">
        <f>IF(D51&gt;0, D51, -D51)</f>
        <v>0</v>
      </c>
      <c r="C30" s="35"/>
      <c r="E30" s="76"/>
      <c r="F30" s="76"/>
      <c r="G30" s="2"/>
    </row>
    <row r="31" spans="1:7" x14ac:dyDescent="0.25">
      <c r="A31" s="58" t="str">
        <f>IF(D51&gt;0,"Adj. to Pension Expense","Deferred Inflow")</f>
        <v>Deferred Inflow</v>
      </c>
      <c r="B31" s="35"/>
      <c r="C31" s="35">
        <f>IF(D51&gt;0, -D51, D51)</f>
        <v>0</v>
      </c>
      <c r="E31" s="76"/>
      <c r="F31" s="76"/>
      <c r="G31" s="288"/>
    </row>
    <row r="32" spans="1:7" x14ac:dyDescent="0.25">
      <c r="B32" s="288"/>
      <c r="C32" s="288"/>
      <c r="G32" s="288"/>
    </row>
    <row r="33" spans="1:26" x14ac:dyDescent="0.25">
      <c r="A33" s="348" t="s">
        <v>144</v>
      </c>
      <c r="B33" s="348"/>
      <c r="C33" s="348"/>
      <c r="D33" s="348"/>
      <c r="G33" s="288"/>
    </row>
    <row r="34" spans="1:26" x14ac:dyDescent="0.25">
      <c r="A34" s="18" t="str">
        <f>IF(SUM(B35:C36)&lt;0, "Adjustment to Pension Expense","      Adjustment to Pension Expense")</f>
        <v xml:space="preserve">      Adjustment to Pension Expense</v>
      </c>
      <c r="B34" s="35">
        <f>IF(SUM(B35:C36)&lt;0, SUM(B35:C36)*-1, 0)</f>
        <v>0</v>
      </c>
      <c r="C34" s="35">
        <f>IF(SUM(B35:C36)&lt;0, 0, SUM(B35:C36)*-1)</f>
        <v>0</v>
      </c>
      <c r="E34" s="76"/>
      <c r="F34" s="76"/>
      <c r="G34" s="288"/>
      <c r="I34" s="65"/>
    </row>
    <row r="35" spans="1:26" x14ac:dyDescent="0.25">
      <c r="A35" s="18" t="s">
        <v>145</v>
      </c>
      <c r="B35" s="35">
        <f>-W50</f>
        <v>0</v>
      </c>
      <c r="C35" s="35"/>
      <c r="E35" s="76"/>
      <c r="F35" s="76"/>
      <c r="G35" s="288"/>
      <c r="I35" s="65"/>
    </row>
    <row r="36" spans="1:26" x14ac:dyDescent="0.25">
      <c r="A36" s="58" t="s">
        <v>104</v>
      </c>
      <c r="B36" s="35"/>
      <c r="C36" s="35">
        <f>-X50</f>
        <v>0</v>
      </c>
      <c r="G36" s="65"/>
      <c r="H36" s="65"/>
    </row>
    <row r="37" spans="1:26" x14ac:dyDescent="0.25">
      <c r="C37" s="288"/>
      <c r="D37" s="288"/>
      <c r="G37" s="384" t="s">
        <v>146</v>
      </c>
      <c r="H37" s="384"/>
      <c r="I37" s="384"/>
      <c r="J37" s="384"/>
      <c r="K37" s="384"/>
      <c r="L37" s="384"/>
      <c r="M37" s="384"/>
      <c r="N37" s="384"/>
      <c r="O37" s="384"/>
      <c r="P37" s="384"/>
      <c r="Q37" s="292"/>
      <c r="R37" s="292"/>
    </row>
    <row r="38" spans="1:26" ht="15.75" thickBot="1" x14ac:dyDescent="0.3">
      <c r="B38" s="76"/>
      <c r="C38" s="111"/>
      <c r="D38" s="288"/>
      <c r="G38" s="385" t="s">
        <v>147</v>
      </c>
      <c r="H38" s="385"/>
      <c r="I38" s="385"/>
      <c r="J38" s="385"/>
      <c r="K38" s="385"/>
      <c r="L38" s="385"/>
      <c r="M38" s="385"/>
      <c r="N38" s="385"/>
      <c r="O38" s="385"/>
      <c r="P38" s="385"/>
      <c r="Q38" s="292"/>
      <c r="R38" s="292"/>
    </row>
    <row r="39" spans="1:26" x14ac:dyDescent="0.25">
      <c r="A39" s="345" t="s">
        <v>148</v>
      </c>
      <c r="B39" s="346"/>
      <c r="C39" s="346"/>
      <c r="D39" s="347"/>
      <c r="F39" s="345" t="s">
        <v>149</v>
      </c>
      <c r="G39" s="346"/>
      <c r="H39" s="346"/>
      <c r="I39" s="346"/>
      <c r="J39" s="346"/>
      <c r="K39" s="346"/>
      <c r="L39" s="346"/>
      <c r="M39" s="346"/>
      <c r="N39" s="346"/>
      <c r="O39" s="346"/>
      <c r="P39" s="346"/>
      <c r="Q39" s="346"/>
      <c r="R39" s="346"/>
      <c r="S39" s="346"/>
      <c r="T39" s="346"/>
      <c r="U39" s="346"/>
      <c r="V39" s="346"/>
      <c r="W39" s="346"/>
      <c r="X39" s="346"/>
      <c r="Y39" s="347"/>
    </row>
    <row r="40" spans="1:26" x14ac:dyDescent="0.25">
      <c r="A40" s="123"/>
      <c r="B40" s="288"/>
      <c r="C40" s="288"/>
      <c r="D40" s="66"/>
      <c r="F40" s="141" t="s">
        <v>150</v>
      </c>
      <c r="G40" s="368">
        <v>2017</v>
      </c>
      <c r="H40" s="369"/>
      <c r="I40" s="368">
        <v>2018</v>
      </c>
      <c r="J40" s="369"/>
      <c r="K40" s="368">
        <v>2019</v>
      </c>
      <c r="L40" s="369"/>
      <c r="M40" s="368">
        <v>2020</v>
      </c>
      <c r="N40" s="369"/>
      <c r="O40" s="368">
        <v>2021</v>
      </c>
      <c r="P40" s="369"/>
      <c r="Q40" s="368">
        <v>2022</v>
      </c>
      <c r="R40" s="369"/>
      <c r="S40" s="368">
        <v>2023</v>
      </c>
      <c r="T40" s="369"/>
      <c r="U40" s="368">
        <v>2024</v>
      </c>
      <c r="V40" s="369"/>
      <c r="W40" s="380" t="s">
        <v>151</v>
      </c>
      <c r="X40" s="380" t="s">
        <v>152</v>
      </c>
      <c r="Y40" s="377" t="s">
        <v>153</v>
      </c>
    </row>
    <row r="41" spans="1:26" x14ac:dyDescent="0.25">
      <c r="A41" s="123"/>
      <c r="B41" s="122">
        <f>'1,2,3 - PERS_1'!B33</f>
        <v>2023</v>
      </c>
      <c r="C41" s="122">
        <f>'1,2,3 - PERS_1'!C33</f>
        <v>2024</v>
      </c>
      <c r="D41" s="366" t="s">
        <v>100</v>
      </c>
      <c r="F41" s="132" t="s">
        <v>154</v>
      </c>
      <c r="G41" s="368" t="s">
        <v>284</v>
      </c>
      <c r="H41" s="369"/>
      <c r="I41" s="368" t="s">
        <v>155</v>
      </c>
      <c r="J41" s="369"/>
      <c r="K41" s="368" t="s">
        <v>156</v>
      </c>
      <c r="L41" s="369"/>
      <c r="M41" s="368" t="s">
        <v>155</v>
      </c>
      <c r="N41" s="369"/>
      <c r="O41" s="368" t="s">
        <v>157</v>
      </c>
      <c r="P41" s="369"/>
      <c r="Q41" s="368" t="s">
        <v>158</v>
      </c>
      <c r="R41" s="369"/>
      <c r="S41" s="368" t="s">
        <v>159</v>
      </c>
      <c r="T41" s="369"/>
      <c r="U41" s="368" t="s">
        <v>159</v>
      </c>
      <c r="V41" s="369"/>
      <c r="W41" s="381"/>
      <c r="X41" s="381"/>
      <c r="Y41" s="378"/>
    </row>
    <row r="42" spans="1:26" ht="15.75" thickBot="1" x14ac:dyDescent="0.3">
      <c r="A42" s="123"/>
      <c r="B42" s="67">
        <f>B10</f>
        <v>0</v>
      </c>
      <c r="C42" s="67">
        <f>B11</f>
        <v>0</v>
      </c>
      <c r="D42" s="367"/>
      <c r="F42" s="133" t="s">
        <v>160</v>
      </c>
      <c r="G42" s="134" t="s">
        <v>161</v>
      </c>
      <c r="H42" s="134" t="s">
        <v>162</v>
      </c>
      <c r="I42" s="134" t="s">
        <v>161</v>
      </c>
      <c r="J42" s="134" t="s">
        <v>162</v>
      </c>
      <c r="K42" s="134" t="s">
        <v>161</v>
      </c>
      <c r="L42" s="134" t="s">
        <v>162</v>
      </c>
      <c r="M42" s="134" t="s">
        <v>161</v>
      </c>
      <c r="N42" s="134" t="s">
        <v>162</v>
      </c>
      <c r="O42" s="134" t="s">
        <v>161</v>
      </c>
      <c r="P42" s="134" t="s">
        <v>162</v>
      </c>
      <c r="Q42" s="134" t="s">
        <v>161</v>
      </c>
      <c r="R42" s="134" t="s">
        <v>162</v>
      </c>
      <c r="S42" s="134" t="s">
        <v>161</v>
      </c>
      <c r="T42" s="134" t="s">
        <v>162</v>
      </c>
      <c r="U42" s="134" t="s">
        <v>161</v>
      </c>
      <c r="V42" s="134" t="s">
        <v>162</v>
      </c>
      <c r="W42" s="382"/>
      <c r="X42" s="382"/>
      <c r="Y42" s="379"/>
    </row>
    <row r="43" spans="1:26" x14ac:dyDescent="0.25">
      <c r="A43" s="123"/>
      <c r="B43" s="301"/>
      <c r="C43" s="301"/>
      <c r="D43" s="302"/>
      <c r="F43" s="135">
        <v>2017</v>
      </c>
      <c r="G43" s="208"/>
      <c r="H43" s="208"/>
      <c r="I43" s="209"/>
      <c r="J43" s="209"/>
      <c r="K43" s="209"/>
      <c r="L43" s="209"/>
      <c r="M43" s="209"/>
      <c r="N43" s="209"/>
      <c r="O43" s="209"/>
      <c r="P43" s="209"/>
      <c r="Q43" s="209"/>
      <c r="R43" s="209"/>
      <c r="S43" s="209"/>
      <c r="T43" s="209"/>
      <c r="U43" s="209"/>
      <c r="V43" s="209"/>
      <c r="W43" s="209">
        <f>+G43+I43+K43+M43+O43+Q43+S43+U43</f>
        <v>0</v>
      </c>
      <c r="X43" s="209">
        <f>+H43+J43+L43+N43+P43+R43+T43+V43</f>
        <v>0</v>
      </c>
      <c r="Y43" s="210">
        <f>SUM(W43:X43)</f>
        <v>0</v>
      </c>
    </row>
    <row r="44" spans="1:26" x14ac:dyDescent="0.25">
      <c r="A44" s="123"/>
      <c r="D44" s="66"/>
      <c r="F44" s="135">
        <v>2018</v>
      </c>
      <c r="G44" s="208"/>
      <c r="H44" s="208"/>
      <c r="I44" s="208"/>
      <c r="J44" s="208"/>
      <c r="K44" s="209"/>
      <c r="L44" s="209"/>
      <c r="M44" s="209"/>
      <c r="N44" s="209"/>
      <c r="O44" s="209"/>
      <c r="P44" s="209"/>
      <c r="Q44" s="209"/>
      <c r="R44" s="209"/>
      <c r="S44" s="209"/>
      <c r="T44" s="209"/>
      <c r="U44" s="209"/>
      <c r="V44" s="209"/>
      <c r="W44" s="209">
        <f>+G44+I44+K44+M44+O44+Q44+S44+U44</f>
        <v>0</v>
      </c>
      <c r="X44" s="209">
        <f>+H44+J44+L44+N44+P44+R44+T44+V44</f>
        <v>0</v>
      </c>
      <c r="Y44" s="210">
        <f>SUM(W44:X44)</f>
        <v>0</v>
      </c>
      <c r="Z44" s="112"/>
    </row>
    <row r="45" spans="1:26" x14ac:dyDescent="0.25">
      <c r="A45" s="123" t="s">
        <v>102</v>
      </c>
      <c r="B45" s="253">
        <f>C10</f>
        <v>0</v>
      </c>
      <c r="C45" s="254">
        <f>C6*$B$11</f>
        <v>0</v>
      </c>
      <c r="D45" s="238">
        <f>C45-B45</f>
        <v>0</v>
      </c>
      <c r="F45" s="135">
        <f>+F44+1</f>
        <v>2019</v>
      </c>
      <c r="G45" s="208"/>
      <c r="H45" s="208"/>
      <c r="I45" s="208"/>
      <c r="J45" s="208"/>
      <c r="K45" s="208"/>
      <c r="L45" s="208"/>
      <c r="M45" s="209"/>
      <c r="N45" s="209"/>
      <c r="O45" s="209"/>
      <c r="P45" s="209"/>
      <c r="Q45" s="209"/>
      <c r="R45" s="209"/>
      <c r="S45" s="209"/>
      <c r="T45" s="209"/>
      <c r="U45" s="209"/>
      <c r="V45" s="209"/>
      <c r="W45" s="209">
        <f t="shared" ref="W45:W49" si="2">+G45+I45+K45+M45+O45+Q45+S45+U45</f>
        <v>0</v>
      </c>
      <c r="X45" s="209">
        <f t="shared" ref="X45:X49" si="3">+H45+J45+L45+N45+P45+R45+T45+V45</f>
        <v>0</v>
      </c>
      <c r="Y45" s="210">
        <f t="shared" ref="Y45:Y54" si="4">SUM(W45:X45)</f>
        <v>0</v>
      </c>
      <c r="Z45" s="112"/>
    </row>
    <row r="46" spans="1:26" x14ac:dyDescent="0.25">
      <c r="A46" s="123" t="s">
        <v>104</v>
      </c>
      <c r="B46" s="253">
        <f>G10</f>
        <v>0</v>
      </c>
      <c r="C46" s="254">
        <f>G6*$B$11</f>
        <v>0</v>
      </c>
      <c r="D46" s="238">
        <f>C46-B46</f>
        <v>0</v>
      </c>
      <c r="F46" s="135">
        <f t="shared" ref="F46:F56" si="5">+F45+1</f>
        <v>2020</v>
      </c>
      <c r="G46" s="208"/>
      <c r="H46" s="208"/>
      <c r="I46" s="208"/>
      <c r="J46" s="208"/>
      <c r="K46" s="208"/>
      <c r="L46" s="208"/>
      <c r="M46" s="208"/>
      <c r="N46" s="208"/>
      <c r="O46" s="209"/>
      <c r="P46" s="209"/>
      <c r="Q46" s="209"/>
      <c r="R46" s="209"/>
      <c r="S46" s="209"/>
      <c r="T46" s="209"/>
      <c r="U46" s="209"/>
      <c r="V46" s="209"/>
      <c r="W46" s="209">
        <f t="shared" si="2"/>
        <v>0</v>
      </c>
      <c r="X46" s="209">
        <f t="shared" si="3"/>
        <v>0</v>
      </c>
      <c r="Y46" s="210">
        <f t="shared" si="4"/>
        <v>0</v>
      </c>
      <c r="Z46" s="112"/>
    </row>
    <row r="47" spans="1:26" x14ac:dyDescent="0.25">
      <c r="A47" s="113" t="s">
        <v>106</v>
      </c>
      <c r="B47" s="253">
        <f>K10</f>
        <v>0</v>
      </c>
      <c r="C47" s="254">
        <f>K6*$B$11</f>
        <v>0</v>
      </c>
      <c r="D47" s="238">
        <f>C47-B47</f>
        <v>0</v>
      </c>
      <c r="F47" s="135">
        <f t="shared" si="5"/>
        <v>2021</v>
      </c>
      <c r="G47" s="208"/>
      <c r="H47" s="208"/>
      <c r="I47" s="208"/>
      <c r="J47" s="208"/>
      <c r="K47" s="208"/>
      <c r="L47" s="208"/>
      <c r="M47" s="208"/>
      <c r="N47" s="208"/>
      <c r="O47" s="208"/>
      <c r="P47" s="208"/>
      <c r="Q47" s="209"/>
      <c r="R47" s="209"/>
      <c r="S47" s="209"/>
      <c r="T47" s="209"/>
      <c r="U47" s="209"/>
      <c r="V47" s="209"/>
      <c r="W47" s="209">
        <f t="shared" si="2"/>
        <v>0</v>
      </c>
      <c r="X47" s="209">
        <f t="shared" si="3"/>
        <v>0</v>
      </c>
      <c r="Y47" s="210">
        <f t="shared" si="4"/>
        <v>0</v>
      </c>
      <c r="Z47" s="112"/>
    </row>
    <row r="48" spans="1:26" ht="15.75" thickBot="1" x14ac:dyDescent="0.3">
      <c r="A48" s="123" t="s">
        <v>107</v>
      </c>
      <c r="B48" s="70"/>
      <c r="C48" s="70"/>
      <c r="D48" s="71">
        <f>SUM(D45:D47)</f>
        <v>0</v>
      </c>
      <c r="F48" s="135">
        <f t="shared" si="5"/>
        <v>2022</v>
      </c>
      <c r="G48" s="208"/>
      <c r="H48" s="208"/>
      <c r="I48" s="208"/>
      <c r="J48" s="208"/>
      <c r="K48" s="208"/>
      <c r="L48" s="208"/>
      <c r="M48" s="208"/>
      <c r="N48" s="208"/>
      <c r="O48" s="208"/>
      <c r="P48" s="208"/>
      <c r="Q48" s="208"/>
      <c r="R48" s="208"/>
      <c r="S48" s="209"/>
      <c r="T48" s="209"/>
      <c r="U48" s="209"/>
      <c r="V48" s="209"/>
      <c r="W48" s="209">
        <f t="shared" si="2"/>
        <v>0</v>
      </c>
      <c r="X48" s="209">
        <f t="shared" si="3"/>
        <v>0</v>
      </c>
      <c r="Y48" s="210">
        <f t="shared" si="4"/>
        <v>0</v>
      </c>
    </row>
    <row r="49" spans="1:29" ht="15.75" thickTop="1" x14ac:dyDescent="0.25">
      <c r="A49" s="123"/>
      <c r="D49" s="66"/>
      <c r="F49" s="135">
        <f t="shared" si="5"/>
        <v>2023</v>
      </c>
      <c r="G49" s="208"/>
      <c r="H49" s="208"/>
      <c r="I49" s="208"/>
      <c r="J49" s="208"/>
      <c r="K49" s="208"/>
      <c r="L49" s="208"/>
      <c r="M49" s="208"/>
      <c r="N49" s="208"/>
      <c r="O49" s="208"/>
      <c r="P49" s="208"/>
      <c r="Q49" s="208"/>
      <c r="R49" s="208"/>
      <c r="S49" s="208"/>
      <c r="T49" s="208"/>
      <c r="U49" s="209"/>
      <c r="V49" s="209"/>
      <c r="W49" s="209">
        <f t="shared" si="2"/>
        <v>0</v>
      </c>
      <c r="X49" s="209">
        <f t="shared" si="3"/>
        <v>0</v>
      </c>
      <c r="Y49" s="210">
        <f t="shared" si="4"/>
        <v>0</v>
      </c>
    </row>
    <row r="50" spans="1:29" ht="15.75" customHeight="1" thickBot="1" x14ac:dyDescent="0.3">
      <c r="A50" s="351" t="s">
        <v>163</v>
      </c>
      <c r="B50" s="352"/>
      <c r="C50" s="352"/>
      <c r="D50" s="72"/>
      <c r="F50" s="136">
        <f t="shared" si="5"/>
        <v>2024</v>
      </c>
      <c r="G50" s="211"/>
      <c r="H50" s="211"/>
      <c r="I50" s="211"/>
      <c r="J50" s="211"/>
      <c r="K50" s="211"/>
      <c r="L50" s="211"/>
      <c r="M50" s="211"/>
      <c r="N50" s="211"/>
      <c r="O50" s="211"/>
      <c r="P50" s="211"/>
      <c r="Q50" s="211"/>
      <c r="R50" s="211"/>
      <c r="S50" s="211"/>
      <c r="T50" s="211"/>
      <c r="U50" s="212">
        <f t="shared" ref="U50:U56" si="6">IF(D54&lt;0, D54, 0)</f>
        <v>0</v>
      </c>
      <c r="V50" s="212">
        <f t="shared" ref="V50:V56" si="7">IF(D54&gt;0, D54, 0)</f>
        <v>0</v>
      </c>
      <c r="W50" s="212">
        <f t="shared" ref="W50:X56" si="8">+G50+I50+K50+M50+O50+Q50+S50+U50</f>
        <v>0</v>
      </c>
      <c r="X50" s="212">
        <f t="shared" si="8"/>
        <v>0</v>
      </c>
      <c r="Y50" s="213">
        <f t="shared" si="4"/>
        <v>0</v>
      </c>
      <c r="Z50" s="184" t="s">
        <v>164</v>
      </c>
    </row>
    <row r="51" spans="1:29" x14ac:dyDescent="0.25">
      <c r="A51" s="351"/>
      <c r="B51" s="352"/>
      <c r="C51" s="352"/>
      <c r="D51" s="119">
        <f>-D48</f>
        <v>0</v>
      </c>
      <c r="F51" s="137">
        <f t="shared" si="5"/>
        <v>2025</v>
      </c>
      <c r="G51" s="214"/>
      <c r="H51" s="214"/>
      <c r="I51" s="214"/>
      <c r="J51" s="214"/>
      <c r="K51" s="214"/>
      <c r="L51" s="214"/>
      <c r="M51" s="214"/>
      <c r="N51" s="214"/>
      <c r="O51" s="214"/>
      <c r="P51" s="214"/>
      <c r="Q51" s="214"/>
      <c r="R51" s="214"/>
      <c r="S51" s="214"/>
      <c r="T51" s="214"/>
      <c r="U51" s="215">
        <f t="shared" si="6"/>
        <v>0</v>
      </c>
      <c r="V51" s="215">
        <f t="shared" si="7"/>
        <v>0</v>
      </c>
      <c r="W51" s="215">
        <f t="shared" si="8"/>
        <v>0</v>
      </c>
      <c r="X51" s="215">
        <f t="shared" si="8"/>
        <v>0</v>
      </c>
      <c r="Y51" s="216">
        <f t="shared" si="4"/>
        <v>0</v>
      </c>
    </row>
    <row r="52" spans="1:29" x14ac:dyDescent="0.25">
      <c r="A52" s="123"/>
      <c r="B52" s="70"/>
      <c r="C52" s="375" t="s">
        <v>165</v>
      </c>
      <c r="D52" s="376"/>
      <c r="F52" s="135">
        <f t="shared" si="5"/>
        <v>2026</v>
      </c>
      <c r="G52" s="217"/>
      <c r="H52" s="217"/>
      <c r="I52" s="217"/>
      <c r="J52" s="217"/>
      <c r="K52" s="217"/>
      <c r="L52" s="217"/>
      <c r="M52" s="217"/>
      <c r="N52" s="217"/>
      <c r="O52" s="217"/>
      <c r="P52" s="217"/>
      <c r="Q52" s="217"/>
      <c r="R52" s="217"/>
      <c r="S52" s="214"/>
      <c r="T52" s="214"/>
      <c r="U52" s="215">
        <f t="shared" si="6"/>
        <v>0</v>
      </c>
      <c r="V52" s="215">
        <f t="shared" si="7"/>
        <v>0</v>
      </c>
      <c r="W52" s="215">
        <f t="shared" si="8"/>
        <v>0</v>
      </c>
      <c r="X52" s="215">
        <f t="shared" si="8"/>
        <v>0</v>
      </c>
      <c r="Y52" s="219">
        <f t="shared" si="4"/>
        <v>0</v>
      </c>
    </row>
    <row r="53" spans="1:29" ht="15" customHeight="1" x14ac:dyDescent="0.25">
      <c r="A53" s="11" t="s">
        <v>166</v>
      </c>
      <c r="B53" s="181" t="s">
        <v>167</v>
      </c>
      <c r="C53" s="180" t="s">
        <v>168</v>
      </c>
      <c r="D53" s="182">
        <v>6.9</v>
      </c>
      <c r="F53" s="135">
        <f t="shared" si="5"/>
        <v>2027</v>
      </c>
      <c r="G53" s="217"/>
      <c r="H53" s="217"/>
      <c r="I53" s="217"/>
      <c r="J53" s="217"/>
      <c r="K53" s="217"/>
      <c r="L53" s="217"/>
      <c r="M53" s="217"/>
      <c r="N53" s="217"/>
      <c r="O53" s="217"/>
      <c r="P53" s="217"/>
      <c r="Q53" s="217"/>
      <c r="R53" s="217"/>
      <c r="S53" s="214"/>
      <c r="T53" s="214"/>
      <c r="U53" s="215">
        <f t="shared" si="6"/>
        <v>0</v>
      </c>
      <c r="V53" s="215">
        <f t="shared" si="7"/>
        <v>0</v>
      </c>
      <c r="W53" s="215">
        <f t="shared" si="8"/>
        <v>0</v>
      </c>
      <c r="X53" s="215">
        <f t="shared" si="8"/>
        <v>0</v>
      </c>
      <c r="Y53" s="219">
        <f t="shared" si="4"/>
        <v>0</v>
      </c>
    </row>
    <row r="54" spans="1:29" x14ac:dyDescent="0.25">
      <c r="A54" s="11" t="s">
        <v>169</v>
      </c>
      <c r="C54" s="179">
        <v>2024</v>
      </c>
      <c r="D54" s="203">
        <f>D$51/$D$53</f>
        <v>0</v>
      </c>
      <c r="F54" s="135">
        <f t="shared" si="5"/>
        <v>2028</v>
      </c>
      <c r="G54" s="217"/>
      <c r="H54" s="217"/>
      <c r="I54" s="217"/>
      <c r="J54" s="217"/>
      <c r="K54" s="217"/>
      <c r="L54" s="217"/>
      <c r="M54" s="217"/>
      <c r="N54" s="217"/>
      <c r="O54" s="217"/>
      <c r="P54" s="217"/>
      <c r="Q54" s="217"/>
      <c r="R54" s="217"/>
      <c r="S54" s="214"/>
      <c r="T54" s="214"/>
      <c r="U54" s="215">
        <f t="shared" si="6"/>
        <v>0</v>
      </c>
      <c r="V54" s="215">
        <f t="shared" si="7"/>
        <v>0</v>
      </c>
      <c r="W54" s="215">
        <f t="shared" si="8"/>
        <v>0</v>
      </c>
      <c r="X54" s="215">
        <f t="shared" si="8"/>
        <v>0</v>
      </c>
      <c r="Y54" s="219">
        <f t="shared" si="4"/>
        <v>0</v>
      </c>
    </row>
    <row r="55" spans="1:29" x14ac:dyDescent="0.25">
      <c r="A55" s="11" t="s">
        <v>170</v>
      </c>
      <c r="C55" s="178">
        <f>+C54+1</f>
        <v>2025</v>
      </c>
      <c r="D55" s="203">
        <f>D$51/$D$53</f>
        <v>0</v>
      </c>
      <c r="F55" s="135">
        <f t="shared" si="5"/>
        <v>2029</v>
      </c>
      <c r="G55" s="217"/>
      <c r="H55" s="217"/>
      <c r="I55" s="217"/>
      <c r="J55" s="217"/>
      <c r="K55" s="217"/>
      <c r="L55" s="217"/>
      <c r="M55" s="217"/>
      <c r="N55" s="217"/>
      <c r="O55" s="217"/>
      <c r="P55" s="217"/>
      <c r="Q55" s="217"/>
      <c r="R55" s="217"/>
      <c r="S55" s="214"/>
      <c r="T55" s="214"/>
      <c r="U55" s="215">
        <f t="shared" si="6"/>
        <v>0</v>
      </c>
      <c r="V55" s="215">
        <f t="shared" si="7"/>
        <v>0</v>
      </c>
      <c r="W55" s="215">
        <f t="shared" si="8"/>
        <v>0</v>
      </c>
      <c r="X55" s="215">
        <f t="shared" si="8"/>
        <v>0</v>
      </c>
      <c r="Y55" s="219">
        <f t="shared" ref="Y55" si="9">SUM(W55:X55)</f>
        <v>0</v>
      </c>
    </row>
    <row r="56" spans="1:29" x14ac:dyDescent="0.25">
      <c r="A56" s="11"/>
      <c r="C56" s="178">
        <f t="shared" ref="C56:C60" si="10">+C55+1</f>
        <v>2026</v>
      </c>
      <c r="D56" s="203">
        <f>D$51/$D$53</f>
        <v>0</v>
      </c>
      <c r="F56" s="135">
        <f t="shared" si="5"/>
        <v>2030</v>
      </c>
      <c r="G56" s="217"/>
      <c r="H56" s="217"/>
      <c r="I56" s="217"/>
      <c r="J56" s="217"/>
      <c r="K56" s="217"/>
      <c r="L56" s="217"/>
      <c r="M56" s="217"/>
      <c r="N56" s="217"/>
      <c r="O56" s="217"/>
      <c r="P56" s="217"/>
      <c r="Q56" s="217"/>
      <c r="R56" s="217"/>
      <c r="S56" s="214"/>
      <c r="T56" s="214"/>
      <c r="U56" s="215">
        <f t="shared" si="6"/>
        <v>0</v>
      </c>
      <c r="V56" s="215">
        <f t="shared" si="7"/>
        <v>0</v>
      </c>
      <c r="W56" s="215">
        <f t="shared" si="8"/>
        <v>0</v>
      </c>
      <c r="X56" s="215">
        <f t="shared" si="8"/>
        <v>0</v>
      </c>
      <c r="Y56" s="219">
        <f t="shared" ref="Y56" si="11">SUM(W56:X56)</f>
        <v>0</v>
      </c>
    </row>
    <row r="57" spans="1:29" ht="15.75" thickBot="1" x14ac:dyDescent="0.3">
      <c r="A57" s="11" t="s">
        <v>171</v>
      </c>
      <c r="C57" s="178">
        <f t="shared" si="10"/>
        <v>2027</v>
      </c>
      <c r="D57" s="203">
        <f t="shared" ref="D57:D59" si="12">D$51/$D$53</f>
        <v>0</v>
      </c>
      <c r="F57" s="136" t="s">
        <v>172</v>
      </c>
      <c r="G57" s="220">
        <f t="shared" ref="G57:V57" si="13">SUM(G51:G56)</f>
        <v>0</v>
      </c>
      <c r="H57" s="220">
        <f t="shared" si="13"/>
        <v>0</v>
      </c>
      <c r="I57" s="220">
        <f t="shared" si="13"/>
        <v>0</v>
      </c>
      <c r="J57" s="220">
        <f t="shared" si="13"/>
        <v>0</v>
      </c>
      <c r="K57" s="220">
        <f t="shared" si="13"/>
        <v>0</v>
      </c>
      <c r="L57" s="220">
        <f t="shared" si="13"/>
        <v>0</v>
      </c>
      <c r="M57" s="220">
        <f t="shared" si="13"/>
        <v>0</v>
      </c>
      <c r="N57" s="220">
        <f t="shared" si="13"/>
        <v>0</v>
      </c>
      <c r="O57" s="220">
        <f t="shared" si="13"/>
        <v>0</v>
      </c>
      <c r="P57" s="220">
        <f t="shared" si="13"/>
        <v>0</v>
      </c>
      <c r="Q57" s="220">
        <f t="shared" si="13"/>
        <v>0</v>
      </c>
      <c r="R57" s="220">
        <f t="shared" si="13"/>
        <v>0</v>
      </c>
      <c r="S57" s="220">
        <f t="shared" si="13"/>
        <v>0</v>
      </c>
      <c r="T57" s="220">
        <f t="shared" si="13"/>
        <v>0</v>
      </c>
      <c r="U57" s="220">
        <f t="shared" si="13"/>
        <v>0</v>
      </c>
      <c r="V57" s="220">
        <f t="shared" si="13"/>
        <v>0</v>
      </c>
      <c r="W57" s="220">
        <f>+G57+I57+K57+M57+O57+Q57+S57</f>
        <v>0</v>
      </c>
      <c r="X57" s="220">
        <f>+H57+J57+L57+N57+P57+R57+T57</f>
        <v>0</v>
      </c>
      <c r="Y57" s="221">
        <f>SUM(Y51:Y56)</f>
        <v>0</v>
      </c>
    </row>
    <row r="58" spans="1:29" ht="15" customHeight="1" thickBot="1" x14ac:dyDescent="0.3">
      <c r="A58" s="11" t="s">
        <v>173</v>
      </c>
      <c r="C58" s="178">
        <f t="shared" si="10"/>
        <v>2028</v>
      </c>
      <c r="D58" s="203">
        <f t="shared" si="12"/>
        <v>0</v>
      </c>
    </row>
    <row r="59" spans="1:29" x14ac:dyDescent="0.25">
      <c r="A59" s="32" t="s">
        <v>174</v>
      </c>
      <c r="C59" s="178">
        <f t="shared" si="10"/>
        <v>2029</v>
      </c>
      <c r="D59" s="203">
        <f t="shared" si="12"/>
        <v>0</v>
      </c>
      <c r="F59" s="339" t="s">
        <v>94</v>
      </c>
      <c r="G59" s="341"/>
      <c r="H59" s="323" t="s">
        <v>95</v>
      </c>
      <c r="I59" s="323" t="s">
        <v>96</v>
      </c>
      <c r="J59" s="330" t="s">
        <v>97</v>
      </c>
      <c r="K59" s="308"/>
    </row>
    <row r="60" spans="1:29" ht="15" customHeight="1" thickBot="1" x14ac:dyDescent="0.3">
      <c r="A60" s="113"/>
      <c r="C60" s="178">
        <f t="shared" si="10"/>
        <v>2030</v>
      </c>
      <c r="D60" s="203">
        <f>D51-SUM(D54:D59)</f>
        <v>0</v>
      </c>
      <c r="F60" s="342"/>
      <c r="G60" s="344"/>
      <c r="H60" s="324"/>
      <c r="I60" s="324"/>
      <c r="J60" s="330"/>
      <c r="K60" s="308"/>
    </row>
    <row r="61" spans="1:29" ht="15.75" thickBot="1" x14ac:dyDescent="0.3">
      <c r="A61" s="116"/>
      <c r="B61" s="117"/>
      <c r="C61" s="138" t="s">
        <v>175</v>
      </c>
      <c r="D61" s="204">
        <f>D51</f>
        <v>0</v>
      </c>
      <c r="F61" s="319" t="s">
        <v>99</v>
      </c>
      <c r="G61" s="320"/>
      <c r="H61" s="239">
        <f>D11</f>
        <v>0</v>
      </c>
      <c r="I61" s="239">
        <f>H11</f>
        <v>0</v>
      </c>
      <c r="L61" s="12"/>
      <c r="M61" s="12"/>
    </row>
    <row r="62" spans="1:29" ht="14.65" customHeight="1" thickBot="1" x14ac:dyDescent="0.3">
      <c r="F62" s="321"/>
      <c r="G62" s="322"/>
      <c r="H62" s="243"/>
      <c r="I62" s="243"/>
      <c r="L62" s="12"/>
      <c r="M62" s="12"/>
    </row>
    <row r="63" spans="1:29" ht="15" customHeight="1" x14ac:dyDescent="0.25">
      <c r="F63" s="319" t="s">
        <v>101</v>
      </c>
      <c r="G63" s="320"/>
      <c r="H63" s="240"/>
      <c r="I63" s="240"/>
      <c r="K63" s="12"/>
      <c r="L63" s="12"/>
      <c r="M63" s="12"/>
    </row>
    <row r="64" spans="1:29" x14ac:dyDescent="0.25">
      <c r="F64" s="355"/>
      <c r="G64" s="356"/>
      <c r="H64" s="242">
        <f>E11</f>
        <v>0</v>
      </c>
      <c r="I64" s="242">
        <f>I11</f>
        <v>0</v>
      </c>
      <c r="K64" s="12"/>
      <c r="L64" s="12"/>
      <c r="M64" s="12"/>
      <c r="N64" s="13"/>
      <c r="O64" s="13"/>
      <c r="P64" s="13"/>
      <c r="Q64" s="13"/>
      <c r="R64" s="13"/>
      <c r="S64" s="13"/>
      <c r="T64" s="13"/>
      <c r="U64" s="13"/>
      <c r="V64" s="13"/>
      <c r="W64" s="13"/>
      <c r="X64" s="13"/>
      <c r="Y64" s="13"/>
      <c r="Z64" s="13"/>
      <c r="AA64" s="6"/>
      <c r="AB64" s="13"/>
      <c r="AC64" s="6"/>
    </row>
    <row r="65" spans="1:28" ht="15.75" thickBot="1" x14ac:dyDescent="0.3">
      <c r="F65" s="321"/>
      <c r="G65" s="322"/>
      <c r="H65" s="243"/>
      <c r="I65" s="243"/>
      <c r="J65" s="13"/>
      <c r="K65" s="12"/>
      <c r="L65" s="12"/>
      <c r="M65" s="12"/>
    </row>
    <row r="66" spans="1:28" ht="14.65" customHeight="1" thickBot="1" x14ac:dyDescent="0.3">
      <c r="F66" s="325" t="s">
        <v>103</v>
      </c>
      <c r="G66" s="326"/>
      <c r="H66" s="244">
        <f>F11</f>
        <v>0</v>
      </c>
      <c r="I66" s="244">
        <f>J11</f>
        <v>0</v>
      </c>
      <c r="K66" s="12"/>
      <c r="L66" s="12"/>
      <c r="M66" s="12"/>
    </row>
    <row r="67" spans="1:28" x14ac:dyDescent="0.25">
      <c r="F67" s="319" t="s">
        <v>105</v>
      </c>
      <c r="G67" s="320"/>
      <c r="H67" s="240"/>
      <c r="I67" s="240"/>
      <c r="K67" s="12"/>
      <c r="L67" s="12"/>
      <c r="M67" s="12"/>
    </row>
    <row r="68" spans="1:28" x14ac:dyDescent="0.25">
      <c r="F68" s="355"/>
      <c r="G68" s="356"/>
      <c r="H68" s="251"/>
      <c r="I68" s="251"/>
      <c r="K68" s="12"/>
      <c r="L68" s="12"/>
      <c r="M68" s="12"/>
    </row>
    <row r="69" spans="1:28" x14ac:dyDescent="0.25">
      <c r="F69" s="355"/>
      <c r="G69" s="356"/>
      <c r="H69" s="242">
        <f>X57</f>
        <v>0</v>
      </c>
      <c r="I69" s="242">
        <f>W57</f>
        <v>0</v>
      </c>
      <c r="K69" s="12"/>
      <c r="L69" s="12"/>
      <c r="M69" s="12"/>
    </row>
    <row r="70" spans="1:28" ht="15.75" thickBot="1" x14ac:dyDescent="0.3">
      <c r="F70" s="321"/>
      <c r="G70" s="322"/>
      <c r="H70" s="252"/>
      <c r="I70" s="252"/>
      <c r="K70" s="12"/>
      <c r="L70" s="12"/>
      <c r="M70" s="12"/>
    </row>
    <row r="71" spans="1:28" x14ac:dyDescent="0.25">
      <c r="F71" s="319" t="s">
        <v>108</v>
      </c>
      <c r="G71" s="320"/>
      <c r="H71" s="239">
        <f>B14</f>
        <v>0</v>
      </c>
      <c r="I71" s="239"/>
      <c r="K71" s="12"/>
      <c r="L71" s="12"/>
      <c r="M71" s="12"/>
    </row>
    <row r="72" spans="1:28" ht="15" customHeight="1" thickBot="1" x14ac:dyDescent="0.3">
      <c r="F72" s="321"/>
      <c r="G72" s="322"/>
      <c r="H72" s="243"/>
      <c r="I72" s="243"/>
      <c r="K72" s="12"/>
      <c r="L72" s="12"/>
      <c r="M72" s="12"/>
    </row>
    <row r="73" spans="1:28" ht="15.75" thickBot="1" x14ac:dyDescent="0.3">
      <c r="F73" s="325" t="s">
        <v>110</v>
      </c>
      <c r="G73" s="326"/>
      <c r="H73" s="244">
        <f>SUM(H61:H72)</f>
        <v>0</v>
      </c>
      <c r="I73" s="244">
        <f>SUM(I61:I72)</f>
        <v>0</v>
      </c>
      <c r="K73" s="12"/>
      <c r="L73" s="12"/>
      <c r="M73" s="12"/>
    </row>
    <row r="74" spans="1:28" x14ac:dyDescent="0.25">
      <c r="K74" s="12"/>
      <c r="L74" s="12"/>
      <c r="M74" s="12"/>
      <c r="P74" s="61"/>
      <c r="Q74" s="61"/>
      <c r="R74" s="61"/>
      <c r="S74" s="61"/>
      <c r="T74" s="61"/>
      <c r="U74" s="61"/>
      <c r="V74" s="61"/>
      <c r="W74" s="61"/>
      <c r="X74" s="61"/>
      <c r="Y74" s="61"/>
      <c r="Z74" s="61"/>
      <c r="AA74" s="61"/>
      <c r="AB74" s="61"/>
    </row>
    <row r="75" spans="1:28" x14ac:dyDescent="0.25">
      <c r="A75" s="293"/>
      <c r="B75" s="368" t="s">
        <v>176</v>
      </c>
      <c r="C75" s="371"/>
      <c r="D75" s="371"/>
      <c r="E75" s="371"/>
      <c r="F75" s="371"/>
      <c r="G75" s="371"/>
      <c r="H75" s="369"/>
      <c r="M75" s="288"/>
      <c r="P75" s="288"/>
      <c r="Q75" s="288"/>
      <c r="R75" s="288"/>
      <c r="S75" s="288"/>
      <c r="T75" s="288"/>
      <c r="U75" s="288"/>
      <c r="V75" s="288"/>
      <c r="W75" s="288"/>
      <c r="X75" s="288"/>
      <c r="Y75" s="288"/>
      <c r="Z75" s="288"/>
      <c r="AA75" s="288"/>
      <c r="AB75" s="288"/>
    </row>
    <row r="76" spans="1:28" ht="30" x14ac:dyDescent="0.25">
      <c r="B76" s="74" t="s">
        <v>177</v>
      </c>
      <c r="C76" s="75" t="s">
        <v>113</v>
      </c>
      <c r="D76" s="75" t="s">
        <v>114</v>
      </c>
      <c r="E76" s="75" t="s">
        <v>115</v>
      </c>
      <c r="F76" s="75" t="s">
        <v>116</v>
      </c>
      <c r="G76" s="363" t="s">
        <v>117</v>
      </c>
      <c r="H76" s="363" t="s">
        <v>118</v>
      </c>
      <c r="I76" s="12"/>
      <c r="M76" s="288"/>
      <c r="P76" s="288"/>
      <c r="Q76" s="288"/>
      <c r="R76" s="288"/>
      <c r="S76" s="288"/>
      <c r="T76" s="288"/>
      <c r="U76" s="288"/>
      <c r="V76" s="288"/>
      <c r="W76" s="288"/>
      <c r="X76" s="288"/>
      <c r="Y76" s="288"/>
      <c r="Z76" s="288"/>
      <c r="AA76" s="288"/>
      <c r="AB76" s="288"/>
    </row>
    <row r="77" spans="1:28" x14ac:dyDescent="0.25">
      <c r="A77" s="131" t="s">
        <v>119</v>
      </c>
      <c r="B77" s="35">
        <f>C10</f>
        <v>0</v>
      </c>
      <c r="C77" s="35">
        <f>G10</f>
        <v>0</v>
      </c>
      <c r="D77" s="35">
        <f>B13</f>
        <v>0</v>
      </c>
      <c r="E77" s="35">
        <f>K10</f>
        <v>0</v>
      </c>
      <c r="F77" s="35">
        <f>SUM(G50:T56)</f>
        <v>0</v>
      </c>
      <c r="G77" s="364"/>
      <c r="H77" s="364"/>
      <c r="I77" s="12"/>
      <c r="J77" s="12"/>
      <c r="M77" s="288"/>
      <c r="P77" s="288"/>
      <c r="Q77" s="288"/>
      <c r="R77" s="288"/>
      <c r="S77" s="288"/>
      <c r="T77" s="288"/>
      <c r="U77" s="288"/>
      <c r="V77" s="288"/>
      <c r="W77" s="288"/>
      <c r="X77" s="288"/>
      <c r="Y77" s="288"/>
      <c r="Z77" s="288"/>
      <c r="AA77" s="288"/>
      <c r="AB77" s="288"/>
    </row>
    <row r="78" spans="1:28" ht="15" customHeight="1" thickBot="1" x14ac:dyDescent="0.3">
      <c r="A78" s="131" t="s">
        <v>120</v>
      </c>
      <c r="B78" s="40">
        <f>C11</f>
        <v>0</v>
      </c>
      <c r="C78" s="40">
        <f>G11</f>
        <v>0</v>
      </c>
      <c r="D78" s="40">
        <f>B14</f>
        <v>0</v>
      </c>
      <c r="E78" s="40">
        <f>K11</f>
        <v>0</v>
      </c>
      <c r="F78" s="40">
        <f>Y57</f>
        <v>0</v>
      </c>
      <c r="G78" s="365"/>
      <c r="H78" s="365"/>
      <c r="I78" s="308" t="s">
        <v>121</v>
      </c>
      <c r="J78" s="308"/>
      <c r="M78" s="288"/>
      <c r="P78" s="288"/>
      <c r="Q78" s="288"/>
      <c r="R78" s="288"/>
      <c r="S78" s="288"/>
      <c r="T78" s="288"/>
      <c r="U78" s="288"/>
      <c r="V78" s="288"/>
      <c r="W78" s="288"/>
      <c r="X78" s="288"/>
      <c r="Y78" s="288"/>
      <c r="Z78" s="288"/>
      <c r="AA78" s="288"/>
      <c r="AB78" s="288"/>
    </row>
    <row r="79" spans="1:28" ht="27.95" customHeight="1" x14ac:dyDescent="0.25">
      <c r="A79" s="76" t="s">
        <v>122</v>
      </c>
      <c r="B79" s="129">
        <f>B77-B78</f>
        <v>0</v>
      </c>
      <c r="C79" s="129">
        <f>C77-C78</f>
        <v>0</v>
      </c>
      <c r="D79" s="129">
        <f>D77-D78</f>
        <v>0</v>
      </c>
      <c r="E79" s="129">
        <f>E77-E78</f>
        <v>0</v>
      </c>
      <c r="F79" s="129">
        <f>F77-F78</f>
        <v>0</v>
      </c>
      <c r="G79" s="129">
        <f>SUM(B79:F79)</f>
        <v>0</v>
      </c>
      <c r="H79" s="130"/>
      <c r="I79" s="308"/>
      <c r="J79" s="308"/>
      <c r="M79" s="288"/>
      <c r="P79" s="288"/>
      <c r="Q79" s="288"/>
      <c r="R79" s="288"/>
      <c r="S79" s="288"/>
      <c r="T79" s="288"/>
      <c r="U79" s="288"/>
      <c r="V79" s="288"/>
      <c r="W79" s="288"/>
      <c r="X79" s="288"/>
      <c r="Y79" s="288"/>
      <c r="Z79" s="288"/>
    </row>
    <row r="80" spans="1:28" x14ac:dyDescent="0.25">
      <c r="J80" s="12"/>
      <c r="M80" s="6"/>
      <c r="N80" s="6"/>
      <c r="O80" s="6"/>
      <c r="P80" s="6"/>
      <c r="Q80" s="6"/>
      <c r="R80" s="6"/>
      <c r="S80" s="6"/>
      <c r="T80" s="6"/>
      <c r="U80" s="6"/>
      <c r="V80" s="6"/>
      <c r="W80" s="6"/>
      <c r="X80" s="6"/>
      <c r="Y80" s="6"/>
      <c r="Z80" s="6"/>
      <c r="AA80" s="6"/>
      <c r="AB80" s="6"/>
    </row>
    <row r="81" spans="1:13" x14ac:dyDescent="0.25">
      <c r="A81" s="293"/>
      <c r="B81" s="35">
        <f>B79</f>
        <v>0</v>
      </c>
      <c r="C81" s="370" t="s">
        <v>123</v>
      </c>
      <c r="D81" s="318"/>
      <c r="F81" s="288"/>
    </row>
    <row r="82" spans="1:13" x14ac:dyDescent="0.25">
      <c r="A82" s="293"/>
      <c r="B82" s="35">
        <f>C79</f>
        <v>0</v>
      </c>
      <c r="C82" s="309" t="s">
        <v>124</v>
      </c>
      <c r="D82" s="307"/>
      <c r="F82" s="288"/>
      <c r="G82" s="310" t="s">
        <v>125</v>
      </c>
      <c r="H82" s="310"/>
      <c r="I82" s="310"/>
      <c r="J82" s="310"/>
      <c r="K82" s="310"/>
    </row>
    <row r="83" spans="1:13" x14ac:dyDescent="0.25">
      <c r="A83" s="293"/>
      <c r="B83" s="35">
        <f>D79</f>
        <v>0</v>
      </c>
      <c r="C83" s="309" t="s">
        <v>126</v>
      </c>
      <c r="D83" s="307"/>
      <c r="F83" s="35">
        <f>L11</f>
        <v>0</v>
      </c>
      <c r="G83" s="311" t="s">
        <v>127</v>
      </c>
      <c r="H83" s="312"/>
      <c r="I83" s="312"/>
      <c r="J83" s="312"/>
      <c r="K83" s="312"/>
      <c r="L83" s="294"/>
      <c r="M83" s="294"/>
    </row>
    <row r="84" spans="1:13" x14ac:dyDescent="0.25">
      <c r="B84" s="35">
        <f>E79</f>
        <v>0</v>
      </c>
      <c r="C84" s="309" t="s">
        <v>128</v>
      </c>
      <c r="D84" s="307"/>
      <c r="F84" s="35">
        <f>Y50</f>
        <v>0</v>
      </c>
      <c r="G84" s="309" t="s">
        <v>178</v>
      </c>
      <c r="H84" s="307"/>
      <c r="I84" s="307"/>
      <c r="J84" s="307"/>
      <c r="K84" s="307"/>
      <c r="L84" s="294"/>
      <c r="M84" s="294"/>
    </row>
    <row r="85" spans="1:13" x14ac:dyDescent="0.25">
      <c r="B85" s="35">
        <f>F79</f>
        <v>0</v>
      </c>
      <c r="C85" s="372" t="s">
        <v>179</v>
      </c>
      <c r="D85" s="373"/>
      <c r="E85" s="374"/>
      <c r="F85" s="35">
        <f>-11204582.19*B11</f>
        <v>0</v>
      </c>
      <c r="G85" s="309" t="s">
        <v>131</v>
      </c>
      <c r="H85" s="307"/>
      <c r="I85" s="307"/>
      <c r="J85" s="307"/>
      <c r="K85" s="307"/>
      <c r="L85" s="294"/>
      <c r="M85" s="294"/>
    </row>
    <row r="86" spans="1:13" x14ac:dyDescent="0.25">
      <c r="B86" s="35">
        <f>H79</f>
        <v>0</v>
      </c>
      <c r="C86" s="309" t="s">
        <v>132</v>
      </c>
      <c r="D86" s="307"/>
      <c r="F86" s="121"/>
      <c r="G86" s="309" t="s">
        <v>133</v>
      </c>
      <c r="H86" s="307"/>
      <c r="I86" s="307"/>
      <c r="J86" s="307"/>
      <c r="K86" s="307"/>
      <c r="L86" s="294"/>
      <c r="M86" s="294"/>
    </row>
    <row r="87" spans="1:13" ht="15.75" thickBot="1" x14ac:dyDescent="0.3">
      <c r="B87" s="5">
        <f>SUM(B81:B86)</f>
        <v>0</v>
      </c>
      <c r="C87" s="307" t="s">
        <v>134</v>
      </c>
      <c r="D87" s="307"/>
      <c r="F87" s="5">
        <f>SUM(F83:F86)</f>
        <v>0</v>
      </c>
      <c r="G87" s="307" t="s">
        <v>135</v>
      </c>
      <c r="H87" s="307"/>
      <c r="I87" s="307"/>
      <c r="J87" s="307"/>
      <c r="K87" s="307"/>
    </row>
    <row r="88" spans="1:13" ht="15.75" thickTop="1" x14ac:dyDescent="0.25"/>
    <row r="89" spans="1:13" x14ac:dyDescent="0.25">
      <c r="D89" s="78" t="s">
        <v>136</v>
      </c>
      <c r="E89" s="79" t="e">
        <f>B87/F87</f>
        <v>#DIV/0!</v>
      </c>
    </row>
  </sheetData>
  <mergeCells count="63">
    <mergeCell ref="U40:V40"/>
    <mergeCell ref="U41:V41"/>
    <mergeCell ref="I40:J40"/>
    <mergeCell ref="I41:J41"/>
    <mergeCell ref="G40:H40"/>
    <mergeCell ref="G41:H41"/>
    <mergeCell ref="O40:P40"/>
    <mergeCell ref="O41:P41"/>
    <mergeCell ref="M40:N40"/>
    <mergeCell ref="M41:N41"/>
    <mergeCell ref="S41:T41"/>
    <mergeCell ref="Q40:R40"/>
    <mergeCell ref="Q41:R41"/>
    <mergeCell ref="A1:B1"/>
    <mergeCell ref="C2:L2"/>
    <mergeCell ref="G37:P37"/>
    <mergeCell ref="G38:P38"/>
    <mergeCell ref="D3:L3"/>
    <mergeCell ref="H4:K4"/>
    <mergeCell ref="A17:E17"/>
    <mergeCell ref="D4:G4"/>
    <mergeCell ref="A33:D33"/>
    <mergeCell ref="A29:C29"/>
    <mergeCell ref="C4:C5"/>
    <mergeCell ref="L4:L5"/>
    <mergeCell ref="F59:G60"/>
    <mergeCell ref="G85:K85"/>
    <mergeCell ref="G86:K86"/>
    <mergeCell ref="G82:K82"/>
    <mergeCell ref="G83:K83"/>
    <mergeCell ref="G84:K84"/>
    <mergeCell ref="C85:E85"/>
    <mergeCell ref="J59:K60"/>
    <mergeCell ref="F39:Y39"/>
    <mergeCell ref="C52:D52"/>
    <mergeCell ref="C86:D86"/>
    <mergeCell ref="A39:D39"/>
    <mergeCell ref="Y40:Y42"/>
    <mergeCell ref="W40:W42"/>
    <mergeCell ref="X40:X42"/>
    <mergeCell ref="S40:T40"/>
    <mergeCell ref="A50:C51"/>
    <mergeCell ref="F61:G62"/>
    <mergeCell ref="F63:G65"/>
    <mergeCell ref="F66:G66"/>
    <mergeCell ref="F67:G70"/>
    <mergeCell ref="K40:L40"/>
    <mergeCell ref="C87:D87"/>
    <mergeCell ref="G76:G78"/>
    <mergeCell ref="H76:H78"/>
    <mergeCell ref="D41:D42"/>
    <mergeCell ref="G87:K87"/>
    <mergeCell ref="K41:L41"/>
    <mergeCell ref="C81:D81"/>
    <mergeCell ref="C82:D82"/>
    <mergeCell ref="C83:D83"/>
    <mergeCell ref="C84:D84"/>
    <mergeCell ref="I78:J79"/>
    <mergeCell ref="B75:H75"/>
    <mergeCell ref="F71:G72"/>
    <mergeCell ref="F73:G73"/>
    <mergeCell ref="H59:H60"/>
    <mergeCell ref="I59:I60"/>
  </mergeCells>
  <phoneticPr fontId="32" type="noConversion"/>
  <dataValidations disablePrompts="1" xWindow="1760" yWindow="698" count="4">
    <dataValidation allowBlank="1" showInputMessage="1" showErrorMessage="1" promptTitle="Deferred Inflows" prompt="Enter amounts in this column as credits (-)." sqref="M47:M48 G43:G56 O48" xr:uid="{00000000-0002-0000-0300-000000000000}"/>
    <dataValidation allowBlank="1" showInputMessage="1" showErrorMessage="1" promptTitle="Deferred Outlows" prompt="Enter amounts in this column as debits (+)." sqref="M43:M46 M49:M56 N43:N56 H43:L56 O49:O56 P48:P56 Q49:R56" xr:uid="{00000000-0002-0000-0300-000001000000}"/>
    <dataValidation allowBlank="1" showInputMessage="1" showErrorMessage="1" prompt="If you have more than one DRS ORG ID number, combine the percentages." sqref="B10:B11" xr:uid="{00000000-0002-0000-0300-000002000000}"/>
    <dataValidation allowBlank="1" showInputMessage="1" showErrorMessage="1" promptTitle="Deferred Outflows" prompt="Enter amounts in this column as debits (+)." sqref="S49:V49" xr:uid="{9FFFE85F-DF33-4B34-954A-F11427CA143D}"/>
  </dataValidations>
  <pageMargins left="0.7" right="0.7" top="0.75" bottom="0.75" header="0.3" footer="0.3"/>
  <pageSetup paperSize="17" orientation="landscape"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96"/>
  <sheetViews>
    <sheetView showGridLines="0" tabSelected="1" topLeftCell="D34" zoomScaleNormal="100" workbookViewId="0">
      <selection activeCell="W52" sqref="W52"/>
    </sheetView>
  </sheetViews>
  <sheetFormatPr defaultColWidth="9.140625" defaultRowHeight="15" x14ac:dyDescent="0.25"/>
  <cols>
    <col min="1" max="1" width="51.7109375" bestFit="1" customWidth="1"/>
    <col min="2" max="2" width="10.140625" bestFit="1" customWidth="1"/>
    <col min="3" max="3" width="12.7109375" bestFit="1" customWidth="1"/>
    <col min="4" max="4" width="15.28515625" bestFit="1" customWidth="1"/>
    <col min="5" max="5" width="14.28515625" bestFit="1" customWidth="1"/>
    <col min="6" max="6" width="17" bestFit="1" customWidth="1"/>
    <col min="7" max="7" width="14" bestFit="1" customWidth="1"/>
    <col min="8" max="8" width="13.28515625" bestFit="1" customWidth="1"/>
    <col min="9" max="9" width="14.28515625" bestFit="1" customWidth="1"/>
    <col min="10" max="10" width="12.7109375" bestFit="1" customWidth="1"/>
    <col min="11" max="11" width="14" bestFit="1" customWidth="1"/>
    <col min="12" max="12" width="12.5703125" bestFit="1" customWidth="1"/>
    <col min="13" max="20" width="9.7109375" bestFit="1" customWidth="1"/>
    <col min="21" max="24" width="9.7109375" customWidth="1"/>
    <col min="25" max="25" width="9" customWidth="1"/>
    <col min="26" max="26" width="24.140625" bestFit="1" customWidth="1"/>
    <col min="27" max="27" width="15.7109375" customWidth="1"/>
  </cols>
  <sheetData>
    <row r="1" spans="1:26" ht="15.75" x14ac:dyDescent="0.25">
      <c r="A1" s="80" t="s">
        <v>64</v>
      </c>
    </row>
    <row r="2" spans="1:26" x14ac:dyDescent="0.25">
      <c r="C2" s="293"/>
      <c r="D2" s="293"/>
      <c r="E2" s="293"/>
      <c r="F2" s="293"/>
      <c r="G2" s="293"/>
      <c r="H2" s="293"/>
      <c r="I2" s="293"/>
      <c r="J2" s="293"/>
      <c r="K2" s="293"/>
      <c r="L2" s="293"/>
      <c r="M2" s="34"/>
      <c r="N2" s="34"/>
      <c r="O2" s="34"/>
      <c r="P2" s="34"/>
      <c r="Q2" s="34"/>
      <c r="R2" s="34"/>
      <c r="S2" s="34"/>
      <c r="T2" s="34"/>
      <c r="U2" s="34"/>
      <c r="V2" s="34"/>
      <c r="W2" s="34"/>
      <c r="X2" s="34"/>
      <c r="Y2" s="34"/>
      <c r="Z2" s="34"/>
    </row>
    <row r="3" spans="1:26" x14ac:dyDescent="0.25">
      <c r="C3" s="313" t="s">
        <v>137</v>
      </c>
      <c r="D3" s="313"/>
      <c r="E3" s="313"/>
      <c r="F3" s="313"/>
      <c r="G3" s="313"/>
      <c r="H3" s="313"/>
      <c r="I3" s="313"/>
      <c r="J3" s="313"/>
      <c r="K3" s="313"/>
      <c r="L3" s="313"/>
    </row>
    <row r="4" spans="1:26" ht="15.75" thickBot="1" x14ac:dyDescent="0.3">
      <c r="D4" s="331"/>
      <c r="E4" s="331"/>
      <c r="F4" s="331"/>
      <c r="G4" s="331"/>
      <c r="H4" s="331"/>
      <c r="I4" s="331"/>
      <c r="J4" s="331"/>
      <c r="K4" s="331"/>
      <c r="L4" s="331"/>
      <c r="M4" s="290"/>
      <c r="N4" s="290"/>
      <c r="O4" s="290"/>
      <c r="P4" s="290"/>
      <c r="Q4" s="290"/>
      <c r="R4" s="290"/>
      <c r="S4" s="290"/>
      <c r="T4" s="290"/>
      <c r="U4" s="290"/>
      <c r="V4" s="290"/>
      <c r="W4" s="290"/>
      <c r="X4" s="290"/>
      <c r="Y4" s="290"/>
      <c r="Z4" s="290"/>
    </row>
    <row r="5" spans="1:26" ht="15" customHeight="1" x14ac:dyDescent="0.25">
      <c r="A5" s="291"/>
      <c r="C5" s="314" t="s">
        <v>66</v>
      </c>
      <c r="D5" s="332" t="s">
        <v>67</v>
      </c>
      <c r="E5" s="333"/>
      <c r="F5" s="333"/>
      <c r="G5" s="334"/>
      <c r="H5" s="386" t="s">
        <v>68</v>
      </c>
      <c r="I5" s="336"/>
      <c r="J5" s="336"/>
      <c r="K5" s="337"/>
      <c r="L5" s="316" t="s">
        <v>69</v>
      </c>
    </row>
    <row r="6" spans="1:26" ht="120" x14ac:dyDescent="0.25">
      <c r="A6" s="56" t="s">
        <v>180</v>
      </c>
      <c r="C6" s="315"/>
      <c r="D6" s="83" t="s">
        <v>71</v>
      </c>
      <c r="E6" s="81" t="s">
        <v>72</v>
      </c>
      <c r="F6" s="81" t="s">
        <v>73</v>
      </c>
      <c r="G6" s="84" t="s">
        <v>74</v>
      </c>
      <c r="H6" s="85" t="s">
        <v>71</v>
      </c>
      <c r="I6" s="82" t="s">
        <v>72</v>
      </c>
      <c r="J6" s="82" t="s">
        <v>75</v>
      </c>
      <c r="K6" s="86" t="s">
        <v>76</v>
      </c>
      <c r="L6" s="317"/>
      <c r="M6" s="110"/>
      <c r="N6" s="110"/>
      <c r="O6" s="110"/>
      <c r="P6" s="110"/>
      <c r="Q6" s="110"/>
      <c r="R6" s="110"/>
      <c r="S6" s="110"/>
      <c r="T6" s="110"/>
      <c r="U6" s="110"/>
      <c r="V6" s="110"/>
      <c r="W6" s="110"/>
      <c r="X6" s="110"/>
      <c r="Y6" s="110"/>
      <c r="Z6" s="110"/>
    </row>
    <row r="7" spans="1:26" x14ac:dyDescent="0.25">
      <c r="A7" s="293" t="str">
        <f>'1,2,3 - PERS_1'!A6</f>
        <v>PEFI - Prior year (2023) balances</v>
      </c>
      <c r="C7" s="92">
        <v>106039000</v>
      </c>
      <c r="D7" s="93">
        <v>33180445</v>
      </c>
      <c r="E7" s="94"/>
      <c r="F7" s="95">
        <v>47441927</v>
      </c>
      <c r="G7" s="103">
        <v>80622372</v>
      </c>
      <c r="H7" s="107">
        <v>-27285946</v>
      </c>
      <c r="I7" s="104">
        <v>-28537611</v>
      </c>
      <c r="J7" s="108">
        <v>-18452027</v>
      </c>
      <c r="K7" s="96">
        <v>-74275584</v>
      </c>
      <c r="L7" s="109">
        <v>27665000</v>
      </c>
      <c r="M7" s="1"/>
      <c r="N7" s="1"/>
      <c r="O7" s="1"/>
      <c r="P7" s="1"/>
      <c r="Q7" s="1"/>
      <c r="R7" s="1"/>
      <c r="S7" s="1"/>
      <c r="T7" s="1"/>
      <c r="U7" s="1"/>
      <c r="V7" s="1"/>
      <c r="W7" s="1"/>
      <c r="X7" s="1"/>
      <c r="Y7" s="1"/>
      <c r="Z7" s="1"/>
    </row>
    <row r="8" spans="1:26" ht="15.75" thickBot="1" x14ac:dyDescent="0.3">
      <c r="A8" s="293" t="str">
        <f>'1,2,3 - PERS_1'!A7</f>
        <v>PEFI - Current year (2024) balances</v>
      </c>
      <c r="C8" s="97">
        <v>42643000</v>
      </c>
      <c r="D8" s="98">
        <v>110546311</v>
      </c>
      <c r="E8" s="99"/>
      <c r="F8" s="99">
        <v>42565418</v>
      </c>
      <c r="G8" s="100">
        <v>153111809</v>
      </c>
      <c r="H8" s="105">
        <v>-24391955</v>
      </c>
      <c r="I8" s="106">
        <v>-20646981</v>
      </c>
      <c r="J8" s="106">
        <v>-15932292</v>
      </c>
      <c r="K8" s="101">
        <v>-60971228</v>
      </c>
      <c r="L8" s="102">
        <v>40608000</v>
      </c>
      <c r="M8" s="31"/>
      <c r="N8" s="31"/>
      <c r="O8" s="31"/>
      <c r="P8" s="31"/>
      <c r="Q8" s="31"/>
      <c r="R8" s="31"/>
      <c r="S8" s="31"/>
      <c r="T8" s="31"/>
      <c r="U8" s="31"/>
      <c r="V8" s="31"/>
      <c r="W8" s="31"/>
      <c r="X8" s="31"/>
      <c r="Y8" s="31"/>
      <c r="Z8" s="31"/>
    </row>
    <row r="10" spans="1:26" ht="15.75" thickBot="1" x14ac:dyDescent="0.3">
      <c r="A10" t="s">
        <v>79</v>
      </c>
    </row>
    <row r="11" spans="1:26" ht="15.75" thickBot="1" x14ac:dyDescent="0.3">
      <c r="A11" t="str">
        <f>'1,2,3 - PERS_1'!A10</f>
        <v>2023 - enter you allocation % in the yellow cell</v>
      </c>
      <c r="B11" s="60"/>
      <c r="C11" s="223">
        <f>C7*$B$11</f>
        <v>0</v>
      </c>
      <c r="D11" s="224">
        <f t="shared" ref="D11:K11" si="0">D7*$B$11</f>
        <v>0</v>
      </c>
      <c r="E11" s="224">
        <f t="shared" si="0"/>
        <v>0</v>
      </c>
      <c r="F11" s="224">
        <f t="shared" si="0"/>
        <v>0</v>
      </c>
      <c r="G11" s="90">
        <f t="shared" si="0"/>
        <v>0</v>
      </c>
      <c r="H11" s="225">
        <f t="shared" si="0"/>
        <v>0</v>
      </c>
      <c r="I11" s="225">
        <f t="shared" si="0"/>
        <v>0</v>
      </c>
      <c r="J11" s="225">
        <f t="shared" si="0"/>
        <v>0</v>
      </c>
      <c r="K11" s="226">
        <f t="shared" si="0"/>
        <v>0</v>
      </c>
      <c r="L11" s="288"/>
      <c r="M11" s="61"/>
      <c r="N11" s="61"/>
      <c r="O11" s="61"/>
      <c r="P11" s="61"/>
      <c r="Q11" s="61"/>
      <c r="R11" s="61"/>
      <c r="S11" s="61"/>
      <c r="T11" s="61"/>
      <c r="U11" s="61"/>
      <c r="V11" s="61"/>
      <c r="W11" s="61"/>
      <c r="X11" s="61"/>
      <c r="Y11" s="61"/>
      <c r="Z11" s="61"/>
    </row>
    <row r="12" spans="1:26" ht="15.75" thickBot="1" x14ac:dyDescent="0.3">
      <c r="A12" t="str">
        <f>'1,2,3 - PERS_1'!A11</f>
        <v>2024 - enter you allocation % in the yellow cell</v>
      </c>
      <c r="B12" s="60"/>
      <c r="C12" s="223">
        <f>C8*$B$12</f>
        <v>0</v>
      </c>
      <c r="D12" s="224">
        <f>D8*$B$12</f>
        <v>0</v>
      </c>
      <c r="E12" s="224">
        <f t="shared" ref="E12:L12" si="1">E8*$B$12</f>
        <v>0</v>
      </c>
      <c r="F12" s="224">
        <f t="shared" si="1"/>
        <v>0</v>
      </c>
      <c r="G12" s="90">
        <f t="shared" si="1"/>
        <v>0</v>
      </c>
      <c r="H12" s="225">
        <f t="shared" si="1"/>
        <v>0</v>
      </c>
      <c r="I12" s="225">
        <f t="shared" si="1"/>
        <v>0</v>
      </c>
      <c r="J12" s="225">
        <f t="shared" si="1"/>
        <v>0</v>
      </c>
      <c r="K12" s="226">
        <f t="shared" si="1"/>
        <v>0</v>
      </c>
      <c r="L12" s="35">
        <f t="shared" si="1"/>
        <v>0</v>
      </c>
      <c r="M12" s="61"/>
      <c r="N12" s="61"/>
      <c r="O12" s="61"/>
      <c r="P12" s="61"/>
      <c r="Q12" s="61"/>
      <c r="R12" s="61"/>
      <c r="S12" s="61"/>
      <c r="T12" s="61"/>
      <c r="U12" s="61"/>
      <c r="V12" s="61"/>
      <c r="W12" s="61"/>
      <c r="X12" s="61"/>
      <c r="Y12" s="61"/>
      <c r="Z12" s="61"/>
    </row>
    <row r="14" spans="1:26" x14ac:dyDescent="0.25">
      <c r="A14" t="str">
        <f>'1,2,3 - PERS_1'!A13</f>
        <v xml:space="preserve">Contributions from 7/1/23 to 12/31/23: </v>
      </c>
      <c r="B14" s="62"/>
    </row>
    <row r="15" spans="1:26" x14ac:dyDescent="0.25">
      <c r="A15" t="str">
        <f>'1,2,3 - PERS_1'!A14</f>
        <v xml:space="preserve">Contributions from 7/1/24 to 12/31/24: </v>
      </c>
      <c r="B15" s="62"/>
    </row>
    <row r="16" spans="1:26" x14ac:dyDescent="0.25">
      <c r="G16" s="293"/>
    </row>
    <row r="17" spans="1:7" x14ac:dyDescent="0.25">
      <c r="G17" s="293"/>
    </row>
    <row r="18" spans="1:7" x14ac:dyDescent="0.25">
      <c r="A18" s="348" t="s">
        <v>84</v>
      </c>
      <c r="B18" s="348"/>
      <c r="C18" s="348"/>
      <c r="D18" s="348"/>
      <c r="E18" s="348"/>
    </row>
    <row r="19" spans="1:7" x14ac:dyDescent="0.25">
      <c r="B19" s="63" t="s">
        <v>85</v>
      </c>
      <c r="C19" s="63" t="s">
        <v>86</v>
      </c>
      <c r="F19" s="64"/>
      <c r="G19" s="288"/>
    </row>
    <row r="20" spans="1:7" x14ac:dyDescent="0.25">
      <c r="A20" s="58" t="s">
        <v>139</v>
      </c>
      <c r="B20" s="35"/>
      <c r="C20" s="35">
        <f>-C11</f>
        <v>0</v>
      </c>
      <c r="E20" s="57"/>
      <c r="F20" s="57"/>
      <c r="G20" s="288"/>
    </row>
    <row r="21" spans="1:7" x14ac:dyDescent="0.25">
      <c r="A21" s="18" t="s">
        <v>140</v>
      </c>
      <c r="B21" s="35">
        <f>C12</f>
        <v>0</v>
      </c>
      <c r="C21" s="35"/>
      <c r="G21" s="288"/>
    </row>
    <row r="22" spans="1:7" x14ac:dyDescent="0.25">
      <c r="A22" s="58" t="s">
        <v>141</v>
      </c>
      <c r="B22" s="35"/>
      <c r="C22" s="35">
        <f>-G11</f>
        <v>0</v>
      </c>
      <c r="G22" s="288"/>
    </row>
    <row r="23" spans="1:7" x14ac:dyDescent="0.25">
      <c r="A23" s="18" t="s">
        <v>142</v>
      </c>
      <c r="B23" s="35">
        <f>G12</f>
        <v>0</v>
      </c>
      <c r="C23" s="35"/>
    </row>
    <row r="24" spans="1:7" x14ac:dyDescent="0.25">
      <c r="A24" s="18" t="s">
        <v>89</v>
      </c>
      <c r="B24" s="35">
        <f>-K11</f>
        <v>0</v>
      </c>
      <c r="C24" s="35"/>
    </row>
    <row r="25" spans="1:7" x14ac:dyDescent="0.25">
      <c r="A25" s="58" t="s">
        <v>90</v>
      </c>
      <c r="B25" s="35"/>
      <c r="C25" s="35">
        <f>K12</f>
        <v>0</v>
      </c>
    </row>
    <row r="26" spans="1:7" x14ac:dyDescent="0.25">
      <c r="A26" s="58" t="s">
        <v>91</v>
      </c>
      <c r="B26" s="35"/>
      <c r="C26" s="35">
        <f>-B14</f>
        <v>0</v>
      </c>
      <c r="G26" s="288"/>
    </row>
    <row r="27" spans="1:7" x14ac:dyDescent="0.25">
      <c r="A27" s="18" t="s">
        <v>92</v>
      </c>
      <c r="B27" s="35">
        <f>B15</f>
        <v>0</v>
      </c>
      <c r="C27" s="35"/>
      <c r="G27" s="288"/>
    </row>
    <row r="28" spans="1:7" x14ac:dyDescent="0.25">
      <c r="A28" s="18" t="str">
        <f>IF(SUM(B20:C27)&lt;0, "Adjustment to Pension Expense","      Adjustment to Pension Expense")</f>
        <v xml:space="preserve">      Adjustment to Pension Expense</v>
      </c>
      <c r="B28" s="35">
        <f>IF(SUM(B20:C27)&lt;0, SUM(B20:C27)*-1, 0)</f>
        <v>0</v>
      </c>
      <c r="C28" s="35">
        <f>IF(SUM(B20:C27)&lt;0, 0, SUM(B20:C27)*-1)</f>
        <v>0</v>
      </c>
    </row>
    <row r="30" spans="1:7" x14ac:dyDescent="0.25">
      <c r="A30" s="348" t="s">
        <v>143</v>
      </c>
      <c r="B30" s="348"/>
      <c r="C30" s="348"/>
    </row>
    <row r="31" spans="1:7" ht="14.65" customHeight="1" x14ac:dyDescent="0.25">
      <c r="A31" s="125" t="str">
        <f>IF(D52&gt;0, "Deferred Outflows", "Adjustment to Pension Expense")</f>
        <v>Adjustment to Pension Expense</v>
      </c>
      <c r="B31" s="35">
        <f>IF(D52&gt;0, D52, -D52)</f>
        <v>0</v>
      </c>
      <c r="C31" s="35"/>
      <c r="E31" s="76"/>
      <c r="F31" s="76"/>
      <c r="G31" s="2"/>
    </row>
    <row r="32" spans="1:7" x14ac:dyDescent="0.25">
      <c r="A32" s="58" t="str">
        <f>IF(D52&gt;0,"Adj. to Pension Expense","Deferred Inflow")</f>
        <v>Deferred Inflow</v>
      </c>
      <c r="B32" s="35"/>
      <c r="C32" s="35">
        <f>IF(D52&gt;0, -D52, D52)</f>
        <v>0</v>
      </c>
      <c r="E32" s="76"/>
      <c r="F32" s="76"/>
      <c r="G32" s="288"/>
    </row>
    <row r="33" spans="1:26" x14ac:dyDescent="0.25">
      <c r="B33" s="288"/>
      <c r="C33" s="288"/>
      <c r="G33" s="288"/>
    </row>
    <row r="34" spans="1:26" x14ac:dyDescent="0.25">
      <c r="A34" s="348" t="s">
        <v>144</v>
      </c>
      <c r="B34" s="348"/>
      <c r="C34" s="348"/>
      <c r="D34" s="348"/>
      <c r="G34" s="288"/>
    </row>
    <row r="35" spans="1:26" x14ac:dyDescent="0.25">
      <c r="A35" s="18" t="str">
        <f>IF(SUM(B36:C37)&lt;0, "Adjustment to Pension Expense","     Adjustment to Pension Expense")</f>
        <v xml:space="preserve">     Adjustment to Pension Expense</v>
      </c>
      <c r="B35" s="35">
        <f>IF(SUM(B36:C37)&lt;0, SUM(B36:C37)*-1, 0)</f>
        <v>0</v>
      </c>
      <c r="C35" s="35">
        <f>IF(SUM(B36:C37)&lt;0, 0, SUM(B36:C37)*-1)</f>
        <v>0</v>
      </c>
      <c r="E35" s="76"/>
      <c r="F35" s="76"/>
      <c r="G35" s="288"/>
      <c r="I35" s="65"/>
    </row>
    <row r="36" spans="1:26" x14ac:dyDescent="0.25">
      <c r="A36" s="18" t="s">
        <v>145</v>
      </c>
      <c r="B36" s="35">
        <f>-W51</f>
        <v>0</v>
      </c>
      <c r="C36" s="35"/>
      <c r="E36" s="76"/>
      <c r="F36" s="76"/>
      <c r="G36" s="288"/>
      <c r="I36" s="65"/>
    </row>
    <row r="37" spans="1:26" x14ac:dyDescent="0.25">
      <c r="A37" s="58" t="s">
        <v>104</v>
      </c>
      <c r="B37" s="35"/>
      <c r="C37" s="35">
        <f>-X51</f>
        <v>0</v>
      </c>
      <c r="I37" s="65"/>
    </row>
    <row r="38" spans="1:26" x14ac:dyDescent="0.25">
      <c r="C38" s="288"/>
      <c r="D38" s="288"/>
      <c r="G38" s="384" t="s">
        <v>146</v>
      </c>
      <c r="H38" s="384"/>
      <c r="I38" s="384"/>
      <c r="J38" s="384"/>
      <c r="K38" s="384"/>
      <c r="L38" s="384"/>
      <c r="M38" s="384"/>
      <c r="N38" s="384"/>
      <c r="O38" s="384"/>
      <c r="P38" s="384"/>
      <c r="Q38" s="384"/>
      <c r="R38" s="384"/>
    </row>
    <row r="39" spans="1:26" ht="15.75" thickBot="1" x14ac:dyDescent="0.3">
      <c r="B39" s="76"/>
      <c r="C39" s="111"/>
      <c r="D39" s="288"/>
      <c r="G39" s="385" t="s">
        <v>147</v>
      </c>
      <c r="H39" s="385"/>
      <c r="I39" s="385"/>
      <c r="J39" s="385"/>
      <c r="K39" s="385"/>
      <c r="L39" s="385"/>
      <c r="M39" s="385"/>
      <c r="N39" s="385"/>
      <c r="O39" s="385"/>
      <c r="P39" s="385"/>
      <c r="Q39" s="385"/>
      <c r="R39" s="385"/>
    </row>
    <row r="40" spans="1:26" x14ac:dyDescent="0.25">
      <c r="A40" s="345" t="s">
        <v>181</v>
      </c>
      <c r="B40" s="346"/>
      <c r="C40" s="346"/>
      <c r="D40" s="347"/>
      <c r="F40" s="345" t="s">
        <v>182</v>
      </c>
      <c r="G40" s="346"/>
      <c r="H40" s="346"/>
      <c r="I40" s="346"/>
      <c r="J40" s="346"/>
      <c r="K40" s="346"/>
      <c r="L40" s="346"/>
      <c r="M40" s="346"/>
      <c r="N40" s="346"/>
      <c r="O40" s="346"/>
      <c r="P40" s="346"/>
      <c r="Q40" s="346"/>
      <c r="R40" s="346"/>
      <c r="S40" s="346"/>
      <c r="T40" s="346"/>
      <c r="U40" s="346"/>
      <c r="V40" s="346"/>
      <c r="W40" s="346"/>
      <c r="X40" s="346"/>
      <c r="Y40" s="347"/>
    </row>
    <row r="41" spans="1:26" x14ac:dyDescent="0.25">
      <c r="A41" s="123"/>
      <c r="B41" s="288"/>
      <c r="C41" s="288"/>
      <c r="D41" s="66"/>
      <c r="F41" s="141" t="s">
        <v>150</v>
      </c>
      <c r="G41" s="368">
        <v>2017</v>
      </c>
      <c r="H41" s="369"/>
      <c r="I41" s="368">
        <v>2018</v>
      </c>
      <c r="J41" s="369"/>
      <c r="K41" s="368">
        <v>2019</v>
      </c>
      <c r="L41" s="369"/>
      <c r="M41" s="368">
        <v>2020</v>
      </c>
      <c r="N41" s="369"/>
      <c r="O41" s="368">
        <v>2021</v>
      </c>
      <c r="P41" s="369"/>
      <c r="Q41" s="368">
        <v>2022</v>
      </c>
      <c r="R41" s="369"/>
      <c r="S41" s="368">
        <v>2023</v>
      </c>
      <c r="T41" s="369"/>
      <c r="U41" s="368">
        <v>2024</v>
      </c>
      <c r="V41" s="369"/>
      <c r="W41" s="380" t="s">
        <v>151</v>
      </c>
      <c r="X41" s="380" t="s">
        <v>152</v>
      </c>
      <c r="Y41" s="377" t="s">
        <v>153</v>
      </c>
    </row>
    <row r="42" spans="1:26" x14ac:dyDescent="0.25">
      <c r="A42" s="123"/>
      <c r="B42" s="122">
        <f>'1,2,3 - PERS_1'!B33</f>
        <v>2023</v>
      </c>
      <c r="C42" s="122">
        <f>'1,2,3 - PERS_1'!C33</f>
        <v>2024</v>
      </c>
      <c r="D42" s="366" t="s">
        <v>183</v>
      </c>
      <c r="F42" s="132" t="s">
        <v>154</v>
      </c>
      <c r="G42" s="368" t="s">
        <v>285</v>
      </c>
      <c r="H42" s="369"/>
      <c r="I42" s="368" t="s">
        <v>184</v>
      </c>
      <c r="J42" s="369"/>
      <c r="K42" s="368" t="s">
        <v>185</v>
      </c>
      <c r="L42" s="369"/>
      <c r="M42" s="368" t="s">
        <v>186</v>
      </c>
      <c r="N42" s="369"/>
      <c r="O42" s="368" t="s">
        <v>187</v>
      </c>
      <c r="P42" s="369"/>
      <c r="Q42" s="368" t="s">
        <v>188</v>
      </c>
      <c r="R42" s="369"/>
      <c r="S42" s="368" t="s">
        <v>189</v>
      </c>
      <c r="T42" s="369"/>
      <c r="U42" s="368" t="s">
        <v>190</v>
      </c>
      <c r="V42" s="369"/>
      <c r="W42" s="381"/>
      <c r="X42" s="381"/>
      <c r="Y42" s="378"/>
    </row>
    <row r="43" spans="1:26" ht="15.75" thickBot="1" x14ac:dyDescent="0.3">
      <c r="A43" s="123"/>
      <c r="B43" s="118">
        <f>B11</f>
        <v>0</v>
      </c>
      <c r="C43" s="67">
        <f>B12</f>
        <v>0</v>
      </c>
      <c r="D43" s="367"/>
      <c r="F43" s="133" t="s">
        <v>160</v>
      </c>
      <c r="G43" s="134" t="s">
        <v>161</v>
      </c>
      <c r="H43" s="134" t="s">
        <v>162</v>
      </c>
      <c r="I43" s="134" t="s">
        <v>161</v>
      </c>
      <c r="J43" s="134" t="s">
        <v>162</v>
      </c>
      <c r="K43" s="134" t="s">
        <v>161</v>
      </c>
      <c r="L43" s="134" t="s">
        <v>162</v>
      </c>
      <c r="M43" s="134" t="s">
        <v>161</v>
      </c>
      <c r="N43" s="134" t="s">
        <v>162</v>
      </c>
      <c r="O43" s="134" t="s">
        <v>161</v>
      </c>
      <c r="P43" s="134" t="s">
        <v>162</v>
      </c>
      <c r="Q43" s="134" t="s">
        <v>161</v>
      </c>
      <c r="R43" s="134" t="s">
        <v>162</v>
      </c>
      <c r="S43" s="134" t="s">
        <v>161</v>
      </c>
      <c r="T43" s="134" t="s">
        <v>162</v>
      </c>
      <c r="U43" s="134" t="s">
        <v>161</v>
      </c>
      <c r="V43" s="134" t="s">
        <v>162</v>
      </c>
      <c r="W43" s="382"/>
      <c r="X43" s="382"/>
      <c r="Y43" s="379"/>
    </row>
    <row r="44" spans="1:26" x14ac:dyDescent="0.25">
      <c r="A44" s="123"/>
      <c r="B44" s="303"/>
      <c r="C44" s="301"/>
      <c r="D44" s="302"/>
      <c r="F44" s="137">
        <v>2017</v>
      </c>
      <c r="G44" s="205"/>
      <c r="H44" s="205"/>
      <c r="I44" s="246"/>
      <c r="J44" s="246"/>
      <c r="K44" s="246"/>
      <c r="L44" s="246"/>
      <c r="M44" s="246"/>
      <c r="N44" s="246"/>
      <c r="O44" s="246"/>
      <c r="P44" s="246"/>
      <c r="Q44" s="246"/>
      <c r="R44" s="246"/>
      <c r="S44" s="206"/>
      <c r="T44" s="206"/>
      <c r="U44" s="247"/>
      <c r="V44" s="247"/>
      <c r="W44" s="247">
        <f>+G44+I44+K44+M44+O44+Q44+S44+U44</f>
        <v>0</v>
      </c>
      <c r="X44" s="247">
        <f>+H44+J44+L44+N44+P44+R44+T44+V44</f>
        <v>0</v>
      </c>
      <c r="Y44" s="207">
        <f>SUM(W44:X44)</f>
        <v>0</v>
      </c>
    </row>
    <row r="45" spans="1:26" x14ac:dyDescent="0.25">
      <c r="A45" s="123"/>
      <c r="D45" s="66"/>
      <c r="F45" s="137">
        <v>2018</v>
      </c>
      <c r="G45" s="205"/>
      <c r="H45" s="205"/>
      <c r="I45" s="205"/>
      <c r="J45" s="205"/>
      <c r="K45" s="246"/>
      <c r="L45" s="246"/>
      <c r="M45" s="246"/>
      <c r="N45" s="246"/>
      <c r="O45" s="246"/>
      <c r="P45" s="246"/>
      <c r="Q45" s="246"/>
      <c r="R45" s="246"/>
      <c r="S45" s="206"/>
      <c r="T45" s="206"/>
      <c r="U45" s="247"/>
      <c r="V45" s="247"/>
      <c r="W45" s="247">
        <f>+G45+I45+K45+M45+O45+Q45+S45+U45</f>
        <v>0</v>
      </c>
      <c r="X45" s="247">
        <f>+H45+J45+L45+N45+P45+R45+T45+V45</f>
        <v>0</v>
      </c>
      <c r="Y45" s="207">
        <f>SUM(W45:X45)</f>
        <v>0</v>
      </c>
    </row>
    <row r="46" spans="1:26" x14ac:dyDescent="0.25">
      <c r="A46" s="123" t="s">
        <v>102</v>
      </c>
      <c r="B46" s="218">
        <f>C11</f>
        <v>0</v>
      </c>
      <c r="C46" s="35">
        <f>C7*$B$12</f>
        <v>0</v>
      </c>
      <c r="D46" s="222">
        <f>C46-B46</f>
        <v>0</v>
      </c>
      <c r="F46" s="135">
        <f>+F45+1</f>
        <v>2019</v>
      </c>
      <c r="G46" s="208"/>
      <c r="H46" s="208"/>
      <c r="I46" s="208"/>
      <c r="J46" s="208"/>
      <c r="K46" s="208"/>
      <c r="L46" s="208"/>
      <c r="M46" s="248"/>
      <c r="N46" s="248"/>
      <c r="O46" s="248"/>
      <c r="P46" s="248"/>
      <c r="Q46" s="248"/>
      <c r="R46" s="248"/>
      <c r="S46" s="209"/>
      <c r="T46" s="209"/>
      <c r="U46" s="247"/>
      <c r="V46" s="247"/>
      <c r="W46" s="247">
        <f t="shared" ref="W46:W50" si="2">+G46+I46+K46+M46+O46+Q46+S46+U46</f>
        <v>0</v>
      </c>
      <c r="X46" s="247">
        <f t="shared" ref="X46:X50" si="3">+H46+J46+L46+N46+P46+R46+T46+V46</f>
        <v>0</v>
      </c>
      <c r="Y46" s="210">
        <f>SUM(W46:X46)</f>
        <v>0</v>
      </c>
    </row>
    <row r="47" spans="1:26" x14ac:dyDescent="0.25">
      <c r="A47" s="123" t="s">
        <v>104</v>
      </c>
      <c r="B47" s="35">
        <f>G11</f>
        <v>0</v>
      </c>
      <c r="C47" s="35">
        <f>G7*$B$12</f>
        <v>0</v>
      </c>
      <c r="D47" s="222">
        <f>C47-B47</f>
        <v>0</v>
      </c>
      <c r="F47" s="135">
        <f t="shared" ref="F47:F62" si="4">+F46+1</f>
        <v>2020</v>
      </c>
      <c r="G47" s="208"/>
      <c r="H47" s="208"/>
      <c r="I47" s="208"/>
      <c r="J47" s="208"/>
      <c r="K47" s="208"/>
      <c r="L47" s="208"/>
      <c r="M47" s="208"/>
      <c r="N47" s="208"/>
      <c r="O47" s="248"/>
      <c r="P47" s="248"/>
      <c r="Q47" s="248"/>
      <c r="R47" s="248"/>
      <c r="S47" s="209"/>
      <c r="T47" s="209"/>
      <c r="U47" s="247"/>
      <c r="V47" s="247"/>
      <c r="W47" s="247">
        <f t="shared" si="2"/>
        <v>0</v>
      </c>
      <c r="X47" s="247">
        <f t="shared" si="3"/>
        <v>0</v>
      </c>
      <c r="Y47" s="207">
        <f t="shared" ref="Y47:Y51" si="5">SUM(W47:X47)</f>
        <v>0</v>
      </c>
      <c r="Z47" s="112"/>
    </row>
    <row r="48" spans="1:26" x14ac:dyDescent="0.25">
      <c r="A48" s="113" t="s">
        <v>106</v>
      </c>
      <c r="B48" s="218">
        <f>K11</f>
        <v>0</v>
      </c>
      <c r="C48" s="218">
        <f>K7*$B$12</f>
        <v>0</v>
      </c>
      <c r="D48" s="238">
        <f>C48-B48</f>
        <v>0</v>
      </c>
      <c r="F48" s="135">
        <f t="shared" si="4"/>
        <v>2021</v>
      </c>
      <c r="G48" s="208"/>
      <c r="H48" s="208"/>
      <c r="I48" s="208"/>
      <c r="J48" s="208"/>
      <c r="K48" s="208"/>
      <c r="L48" s="208"/>
      <c r="M48" s="208"/>
      <c r="N48" s="208"/>
      <c r="O48" s="208"/>
      <c r="P48" s="208"/>
      <c r="Q48" s="248"/>
      <c r="R48" s="248"/>
      <c r="S48" s="209"/>
      <c r="T48" s="209"/>
      <c r="U48" s="247"/>
      <c r="V48" s="247"/>
      <c r="W48" s="247">
        <f t="shared" si="2"/>
        <v>0</v>
      </c>
      <c r="X48" s="247">
        <f t="shared" si="3"/>
        <v>0</v>
      </c>
      <c r="Y48" s="210">
        <f t="shared" si="5"/>
        <v>0</v>
      </c>
      <c r="Z48" s="112"/>
    </row>
    <row r="49" spans="1:26" ht="15.75" thickBot="1" x14ac:dyDescent="0.3">
      <c r="A49" s="123" t="s">
        <v>107</v>
      </c>
      <c r="B49" s="288"/>
      <c r="C49" s="288"/>
      <c r="D49" s="71">
        <f>SUM(D46:D48)</f>
        <v>0</v>
      </c>
      <c r="F49" s="135">
        <f t="shared" si="4"/>
        <v>2022</v>
      </c>
      <c r="G49" s="208"/>
      <c r="H49" s="208"/>
      <c r="I49" s="208"/>
      <c r="J49" s="208"/>
      <c r="K49" s="208"/>
      <c r="L49" s="208"/>
      <c r="M49" s="208"/>
      <c r="N49" s="208"/>
      <c r="O49" s="208"/>
      <c r="P49" s="208"/>
      <c r="Q49" s="208"/>
      <c r="R49" s="208"/>
      <c r="S49" s="209"/>
      <c r="T49" s="209"/>
      <c r="U49" s="247"/>
      <c r="V49" s="247"/>
      <c r="W49" s="247">
        <f t="shared" si="2"/>
        <v>0</v>
      </c>
      <c r="X49" s="247">
        <f t="shared" si="3"/>
        <v>0</v>
      </c>
      <c r="Y49" s="207">
        <f t="shared" si="5"/>
        <v>0</v>
      </c>
      <c r="Z49" s="112"/>
    </row>
    <row r="50" spans="1:26" ht="15.75" thickTop="1" x14ac:dyDescent="0.25">
      <c r="A50" s="123"/>
      <c r="B50" s="70"/>
      <c r="C50" s="70"/>
      <c r="D50" s="69"/>
      <c r="F50" s="135">
        <f t="shared" si="4"/>
        <v>2023</v>
      </c>
      <c r="G50" s="208"/>
      <c r="H50" s="208"/>
      <c r="I50" s="208"/>
      <c r="J50" s="208"/>
      <c r="K50" s="208"/>
      <c r="L50" s="208"/>
      <c r="M50" s="208"/>
      <c r="N50" s="208"/>
      <c r="O50" s="208"/>
      <c r="P50" s="208"/>
      <c r="Q50" s="208"/>
      <c r="R50" s="208"/>
      <c r="S50" s="208"/>
      <c r="T50" s="208"/>
      <c r="U50" s="247"/>
      <c r="V50" s="247"/>
      <c r="W50" s="247">
        <f t="shared" si="2"/>
        <v>0</v>
      </c>
      <c r="X50" s="247">
        <f t="shared" si="3"/>
        <v>0</v>
      </c>
      <c r="Y50" s="210">
        <f t="shared" si="5"/>
        <v>0</v>
      </c>
      <c r="Z50" s="112"/>
    </row>
    <row r="51" spans="1:26" ht="15.75" customHeight="1" thickBot="1" x14ac:dyDescent="0.3">
      <c r="A51" s="351" t="s">
        <v>163</v>
      </c>
      <c r="B51" s="352"/>
      <c r="C51" s="352"/>
      <c r="D51" s="72"/>
      <c r="F51" s="136">
        <f t="shared" si="4"/>
        <v>2024</v>
      </c>
      <c r="G51" s="211"/>
      <c r="H51" s="211"/>
      <c r="I51" s="211"/>
      <c r="J51" s="211"/>
      <c r="K51" s="211"/>
      <c r="L51" s="211"/>
      <c r="M51" s="211"/>
      <c r="N51" s="211"/>
      <c r="O51" s="211"/>
      <c r="P51" s="211"/>
      <c r="Q51" s="211"/>
      <c r="R51" s="211"/>
      <c r="S51" s="211"/>
      <c r="T51" s="211"/>
      <c r="U51" s="249">
        <f t="shared" ref="U51:U57" si="6">IF(D55&lt;0, D55, 0)</f>
        <v>0</v>
      </c>
      <c r="V51" s="249">
        <f t="shared" ref="V51:V56" si="7">IF(D55&gt;0, D55, 0)</f>
        <v>0</v>
      </c>
      <c r="W51" s="249">
        <f>+G51+I51+K51+M51+O51+Q51+S51+U51</f>
        <v>0</v>
      </c>
      <c r="X51" s="249">
        <f t="shared" ref="X51:X62" si="8">+H51+J51+L51+N51+P51+R51+T51+V51</f>
        <v>0</v>
      </c>
      <c r="Y51" s="213">
        <f t="shared" si="5"/>
        <v>0</v>
      </c>
      <c r="Z51" s="184" t="s">
        <v>164</v>
      </c>
    </row>
    <row r="52" spans="1:26" x14ac:dyDescent="0.25">
      <c r="A52" s="351"/>
      <c r="B52" s="352"/>
      <c r="C52" s="352"/>
      <c r="D52" s="119">
        <f>-D49</f>
        <v>0</v>
      </c>
      <c r="F52" s="194">
        <f t="shared" si="4"/>
        <v>2025</v>
      </c>
      <c r="G52" s="214"/>
      <c r="H52" s="214"/>
      <c r="I52" s="214"/>
      <c r="J52" s="214"/>
      <c r="K52" s="214"/>
      <c r="L52" s="214"/>
      <c r="M52" s="214"/>
      <c r="N52" s="214"/>
      <c r="O52" s="214"/>
      <c r="P52" s="214"/>
      <c r="Q52" s="214"/>
      <c r="R52" s="214"/>
      <c r="S52" s="214"/>
      <c r="T52" s="214"/>
      <c r="U52" s="250">
        <f t="shared" si="6"/>
        <v>0</v>
      </c>
      <c r="V52" s="250">
        <f t="shared" si="7"/>
        <v>0</v>
      </c>
      <c r="W52" s="250">
        <f t="shared" ref="W51:W62" si="9">+G52+I52+K52+M52+O52+Q52+S52+U52</f>
        <v>0</v>
      </c>
      <c r="X52" s="215">
        <f t="shared" si="8"/>
        <v>0</v>
      </c>
      <c r="Y52" s="216">
        <f>SUM(W52:X52)</f>
        <v>0</v>
      </c>
    </row>
    <row r="53" spans="1:26" ht="15" customHeight="1" x14ac:dyDescent="0.25">
      <c r="A53" s="123"/>
      <c r="B53" s="70"/>
      <c r="C53" s="375" t="s">
        <v>165</v>
      </c>
      <c r="D53" s="376"/>
      <c r="F53" s="194">
        <f t="shared" si="4"/>
        <v>2026</v>
      </c>
      <c r="G53" s="214"/>
      <c r="H53" s="214"/>
      <c r="I53" s="214"/>
      <c r="J53" s="214"/>
      <c r="K53" s="214"/>
      <c r="L53" s="214"/>
      <c r="M53" s="214"/>
      <c r="N53" s="214"/>
      <c r="O53" s="214"/>
      <c r="P53" s="214"/>
      <c r="Q53" s="214"/>
      <c r="R53" s="214"/>
      <c r="S53" s="214"/>
      <c r="T53" s="214"/>
      <c r="U53" s="250">
        <f t="shared" si="6"/>
        <v>0</v>
      </c>
      <c r="V53" s="250">
        <f t="shared" si="7"/>
        <v>0</v>
      </c>
      <c r="W53" s="250">
        <f t="shared" si="9"/>
        <v>0</v>
      </c>
      <c r="X53" s="215">
        <f t="shared" si="8"/>
        <v>0</v>
      </c>
      <c r="Y53" s="216">
        <f>SUM(W53:X53)</f>
        <v>0</v>
      </c>
    </row>
    <row r="54" spans="1:26" x14ac:dyDescent="0.25">
      <c r="A54" s="11" t="s">
        <v>191</v>
      </c>
      <c r="B54" s="181" t="s">
        <v>167</v>
      </c>
      <c r="C54" s="180" t="s">
        <v>168</v>
      </c>
      <c r="D54" s="183">
        <v>10.3</v>
      </c>
      <c r="F54" s="282">
        <f t="shared" si="4"/>
        <v>2027</v>
      </c>
      <c r="G54" s="217"/>
      <c r="H54" s="217"/>
      <c r="I54" s="217"/>
      <c r="J54" s="217"/>
      <c r="K54" s="217"/>
      <c r="L54" s="217"/>
      <c r="M54" s="217"/>
      <c r="N54" s="217"/>
      <c r="O54" s="217"/>
      <c r="P54" s="217"/>
      <c r="Q54" s="217"/>
      <c r="R54" s="217"/>
      <c r="S54" s="217"/>
      <c r="T54" s="217"/>
      <c r="U54" s="250">
        <f t="shared" si="6"/>
        <v>0</v>
      </c>
      <c r="V54" s="250">
        <f t="shared" si="7"/>
        <v>0</v>
      </c>
      <c r="W54" s="250">
        <f t="shared" si="9"/>
        <v>0</v>
      </c>
      <c r="X54" s="215">
        <f t="shared" si="8"/>
        <v>0</v>
      </c>
      <c r="Y54" s="216">
        <f t="shared" ref="Y54:Y62" si="10">SUM(W54:X54)</f>
        <v>0</v>
      </c>
    </row>
    <row r="55" spans="1:26" x14ac:dyDescent="0.25">
      <c r="A55" s="11" t="s">
        <v>169</v>
      </c>
      <c r="C55" s="178">
        <f>+C42</f>
        <v>2024</v>
      </c>
      <c r="D55" s="203">
        <f>D$52/$D$54</f>
        <v>0</v>
      </c>
      <c r="F55" s="282">
        <f t="shared" si="4"/>
        <v>2028</v>
      </c>
      <c r="G55" s="217"/>
      <c r="H55" s="217"/>
      <c r="I55" s="217"/>
      <c r="J55" s="217"/>
      <c r="K55" s="217"/>
      <c r="L55" s="217"/>
      <c r="M55" s="217"/>
      <c r="N55" s="217"/>
      <c r="O55" s="217"/>
      <c r="P55" s="217"/>
      <c r="Q55" s="217"/>
      <c r="R55" s="217"/>
      <c r="S55" s="217"/>
      <c r="T55" s="217"/>
      <c r="U55" s="250">
        <f t="shared" si="6"/>
        <v>0</v>
      </c>
      <c r="V55" s="250">
        <f t="shared" si="7"/>
        <v>0</v>
      </c>
      <c r="W55" s="250">
        <f t="shared" si="9"/>
        <v>0</v>
      </c>
      <c r="X55" s="215">
        <f t="shared" si="8"/>
        <v>0</v>
      </c>
      <c r="Y55" s="216">
        <f t="shared" si="10"/>
        <v>0</v>
      </c>
    </row>
    <row r="56" spans="1:26" x14ac:dyDescent="0.25">
      <c r="A56" s="11" t="s">
        <v>170</v>
      </c>
      <c r="C56" s="178">
        <f>+C55+1</f>
        <v>2025</v>
      </c>
      <c r="D56" s="203">
        <f>D$52/$D$54</f>
        <v>0</v>
      </c>
      <c r="F56" s="282">
        <f t="shared" si="4"/>
        <v>2029</v>
      </c>
      <c r="G56" s="217"/>
      <c r="H56" s="217"/>
      <c r="I56" s="217"/>
      <c r="J56" s="217"/>
      <c r="K56" s="217"/>
      <c r="L56" s="217"/>
      <c r="M56" s="217"/>
      <c r="N56" s="217"/>
      <c r="O56" s="217"/>
      <c r="P56" s="217"/>
      <c r="Q56" s="217"/>
      <c r="R56" s="217"/>
      <c r="S56" s="217"/>
      <c r="T56" s="217"/>
      <c r="U56" s="250">
        <f t="shared" si="6"/>
        <v>0</v>
      </c>
      <c r="V56" s="250">
        <f t="shared" si="7"/>
        <v>0</v>
      </c>
      <c r="W56" s="250">
        <f t="shared" si="9"/>
        <v>0</v>
      </c>
      <c r="X56" s="215">
        <f t="shared" si="8"/>
        <v>0</v>
      </c>
      <c r="Y56" s="216">
        <f t="shared" si="10"/>
        <v>0</v>
      </c>
    </row>
    <row r="57" spans="1:26" x14ac:dyDescent="0.25">
      <c r="A57" s="11"/>
      <c r="C57" s="178">
        <f t="shared" ref="C57:C65" si="11">+C56+1</f>
        <v>2026</v>
      </c>
      <c r="D57" s="203">
        <f t="shared" ref="D57:D64" si="12">D$52/$D$54</f>
        <v>0</v>
      </c>
      <c r="F57" s="282">
        <f t="shared" si="4"/>
        <v>2030</v>
      </c>
      <c r="G57" s="217"/>
      <c r="H57" s="217"/>
      <c r="I57" s="217"/>
      <c r="J57" s="217"/>
      <c r="K57" s="217"/>
      <c r="L57" s="217"/>
      <c r="M57" s="217"/>
      <c r="N57" s="217"/>
      <c r="O57" s="217"/>
      <c r="P57" s="217"/>
      <c r="Q57" s="217"/>
      <c r="R57" s="217"/>
      <c r="S57" s="217"/>
      <c r="T57" s="217"/>
      <c r="U57" s="250">
        <f t="shared" si="6"/>
        <v>0</v>
      </c>
      <c r="V57" s="250">
        <f t="shared" ref="V57:V62" si="13">IF(D61&gt;0, D61, 0)</f>
        <v>0</v>
      </c>
      <c r="W57" s="250">
        <f t="shared" si="9"/>
        <v>0</v>
      </c>
      <c r="X57" s="215">
        <f t="shared" si="8"/>
        <v>0</v>
      </c>
      <c r="Y57" s="216">
        <f t="shared" si="10"/>
        <v>0</v>
      </c>
    </row>
    <row r="58" spans="1:26" x14ac:dyDescent="0.25">
      <c r="A58" s="11" t="s">
        <v>171</v>
      </c>
      <c r="C58" s="178">
        <f t="shared" si="11"/>
        <v>2027</v>
      </c>
      <c r="D58" s="203">
        <f t="shared" si="12"/>
        <v>0</v>
      </c>
      <c r="F58" s="282">
        <f t="shared" si="4"/>
        <v>2031</v>
      </c>
      <c r="G58" s="217"/>
      <c r="H58" s="217"/>
      <c r="I58" s="217"/>
      <c r="J58" s="217"/>
      <c r="K58" s="217"/>
      <c r="L58" s="217"/>
      <c r="M58" s="217"/>
      <c r="N58" s="217"/>
      <c r="O58" s="217"/>
      <c r="P58" s="217"/>
      <c r="Q58" s="217"/>
      <c r="R58" s="217"/>
      <c r="S58" s="217"/>
      <c r="T58" s="217"/>
      <c r="U58" s="250">
        <f t="shared" ref="U58:U62" si="14">IF(D62&lt;0, D62, 0)</f>
        <v>0</v>
      </c>
      <c r="V58" s="250">
        <f t="shared" si="13"/>
        <v>0</v>
      </c>
      <c r="W58" s="250">
        <f t="shared" si="9"/>
        <v>0</v>
      </c>
      <c r="X58" s="215">
        <f t="shared" si="8"/>
        <v>0</v>
      </c>
      <c r="Y58" s="216">
        <f t="shared" si="10"/>
        <v>0</v>
      </c>
    </row>
    <row r="59" spans="1:26" x14ac:dyDescent="0.25">
      <c r="A59" s="11" t="s">
        <v>173</v>
      </c>
      <c r="C59" s="178">
        <f t="shared" si="11"/>
        <v>2028</v>
      </c>
      <c r="D59" s="203">
        <f t="shared" si="12"/>
        <v>0</v>
      </c>
      <c r="F59" s="282">
        <f t="shared" si="4"/>
        <v>2032</v>
      </c>
      <c r="G59" s="217"/>
      <c r="H59" s="217"/>
      <c r="I59" s="217"/>
      <c r="J59" s="217"/>
      <c r="K59" s="217"/>
      <c r="L59" s="217"/>
      <c r="M59" s="217"/>
      <c r="N59" s="217"/>
      <c r="O59" s="217"/>
      <c r="P59" s="217"/>
      <c r="Q59" s="217"/>
      <c r="R59" s="217"/>
      <c r="S59" s="217"/>
      <c r="T59" s="217"/>
      <c r="U59" s="250">
        <f t="shared" si="14"/>
        <v>0</v>
      </c>
      <c r="V59" s="250">
        <f t="shared" si="13"/>
        <v>0</v>
      </c>
      <c r="W59" s="250">
        <f t="shared" si="9"/>
        <v>0</v>
      </c>
      <c r="X59" s="215">
        <f t="shared" si="8"/>
        <v>0</v>
      </c>
      <c r="Y59" s="216">
        <f t="shared" si="10"/>
        <v>0</v>
      </c>
    </row>
    <row r="60" spans="1:26" x14ac:dyDescent="0.25">
      <c r="A60" s="32" t="s">
        <v>174</v>
      </c>
      <c r="C60" s="178">
        <f t="shared" si="11"/>
        <v>2029</v>
      </c>
      <c r="D60" s="203">
        <f t="shared" si="12"/>
        <v>0</v>
      </c>
      <c r="F60" s="282">
        <f t="shared" si="4"/>
        <v>2033</v>
      </c>
      <c r="G60" s="217"/>
      <c r="H60" s="217"/>
      <c r="I60" s="217"/>
      <c r="J60" s="217"/>
      <c r="K60" s="217"/>
      <c r="L60" s="217"/>
      <c r="M60" s="217"/>
      <c r="N60" s="217"/>
      <c r="O60" s="217"/>
      <c r="P60" s="217"/>
      <c r="Q60" s="217"/>
      <c r="R60" s="217"/>
      <c r="S60" s="217"/>
      <c r="T60" s="217"/>
      <c r="U60" s="250">
        <f t="shared" si="14"/>
        <v>0</v>
      </c>
      <c r="V60" s="250">
        <f t="shared" si="13"/>
        <v>0</v>
      </c>
      <c r="W60" s="250">
        <f t="shared" si="9"/>
        <v>0</v>
      </c>
      <c r="X60" s="215">
        <f t="shared" si="8"/>
        <v>0</v>
      </c>
      <c r="Y60" s="216">
        <f t="shared" si="10"/>
        <v>0</v>
      </c>
    </row>
    <row r="61" spans="1:26" x14ac:dyDescent="0.25">
      <c r="A61" s="120"/>
      <c r="B61" s="3"/>
      <c r="C61" s="178">
        <f t="shared" si="11"/>
        <v>2030</v>
      </c>
      <c r="D61" s="203">
        <f t="shared" si="12"/>
        <v>0</v>
      </c>
      <c r="F61" s="282">
        <f t="shared" si="4"/>
        <v>2034</v>
      </c>
      <c r="G61" s="217"/>
      <c r="H61" s="217"/>
      <c r="I61" s="217"/>
      <c r="J61" s="217"/>
      <c r="K61" s="217"/>
      <c r="L61" s="217"/>
      <c r="M61" s="217"/>
      <c r="N61" s="217"/>
      <c r="O61" s="217"/>
      <c r="P61" s="217"/>
      <c r="Q61" s="217"/>
      <c r="R61" s="217"/>
      <c r="S61" s="217"/>
      <c r="T61" s="217"/>
      <c r="U61" s="250">
        <f t="shared" si="14"/>
        <v>0</v>
      </c>
      <c r="V61" s="250">
        <f t="shared" si="13"/>
        <v>0</v>
      </c>
      <c r="W61" s="250">
        <f t="shared" si="9"/>
        <v>0</v>
      </c>
      <c r="X61" s="215">
        <f t="shared" si="8"/>
        <v>0</v>
      </c>
      <c r="Y61" s="216">
        <f t="shared" si="10"/>
        <v>0</v>
      </c>
    </row>
    <row r="62" spans="1:26" x14ac:dyDescent="0.25">
      <c r="A62" s="120"/>
      <c r="B62" s="77"/>
      <c r="C62" s="178">
        <f t="shared" si="11"/>
        <v>2031</v>
      </c>
      <c r="D62" s="203">
        <f t="shared" si="12"/>
        <v>0</v>
      </c>
      <c r="F62" s="282">
        <f t="shared" si="4"/>
        <v>2035</v>
      </c>
      <c r="G62" s="217"/>
      <c r="H62" s="217"/>
      <c r="I62" s="217"/>
      <c r="J62" s="217"/>
      <c r="K62" s="217"/>
      <c r="L62" s="217"/>
      <c r="M62" s="217"/>
      <c r="N62" s="217"/>
      <c r="O62" s="217"/>
      <c r="P62" s="217"/>
      <c r="Q62" s="217"/>
      <c r="R62" s="217"/>
      <c r="S62" s="217"/>
      <c r="T62" s="217"/>
      <c r="U62" s="250">
        <f t="shared" si="14"/>
        <v>0</v>
      </c>
      <c r="V62" s="250">
        <f t="shared" si="13"/>
        <v>0</v>
      </c>
      <c r="W62" s="250">
        <f t="shared" si="9"/>
        <v>0</v>
      </c>
      <c r="X62" s="215">
        <f t="shared" si="8"/>
        <v>0</v>
      </c>
      <c r="Y62" s="216">
        <f t="shared" si="10"/>
        <v>0</v>
      </c>
    </row>
    <row r="63" spans="1:26" ht="15.75" thickBot="1" x14ac:dyDescent="0.3">
      <c r="A63" s="120"/>
      <c r="B63" s="77"/>
      <c r="C63" s="178">
        <f t="shared" si="11"/>
        <v>2032</v>
      </c>
      <c r="D63" s="203">
        <f t="shared" si="12"/>
        <v>0</v>
      </c>
      <c r="F63" s="283" t="str">
        <f>'1,2,3 - PERS_2-3'!F57</f>
        <v>Balance as of 2024</v>
      </c>
      <c r="G63" s="220">
        <f>SUM(G52:G62)</f>
        <v>0</v>
      </c>
      <c r="H63" s="220">
        <f>SUM(H52:H62)</f>
        <v>0</v>
      </c>
      <c r="I63" s="220">
        <f>SUM(I52:I62)</f>
        <v>0</v>
      </c>
      <c r="J63" s="220">
        <f>SUM(J52:J62)</f>
        <v>0</v>
      </c>
      <c r="K63" s="220">
        <f t="shared" ref="K63:Y63" si="15">SUM(K52:K62)</f>
        <v>0</v>
      </c>
      <c r="L63" s="220">
        <f t="shared" si="15"/>
        <v>0</v>
      </c>
      <c r="M63" s="220">
        <f t="shared" si="15"/>
        <v>0</v>
      </c>
      <c r="N63" s="220">
        <f t="shared" si="15"/>
        <v>0</v>
      </c>
      <c r="O63" s="220">
        <f t="shared" si="15"/>
        <v>0</v>
      </c>
      <c r="P63" s="220">
        <f t="shared" si="15"/>
        <v>0</v>
      </c>
      <c r="Q63" s="220">
        <f t="shared" si="15"/>
        <v>0</v>
      </c>
      <c r="R63" s="220">
        <f t="shared" si="15"/>
        <v>0</v>
      </c>
      <c r="S63" s="220">
        <f t="shared" si="15"/>
        <v>0</v>
      </c>
      <c r="T63" s="220">
        <f t="shared" si="15"/>
        <v>0</v>
      </c>
      <c r="U63" s="220">
        <f t="shared" si="15"/>
        <v>0</v>
      </c>
      <c r="V63" s="220">
        <f t="shared" si="15"/>
        <v>0</v>
      </c>
      <c r="W63" s="220">
        <f>SUM(W52:W62)</f>
        <v>0</v>
      </c>
      <c r="X63" s="220">
        <f>SUM(X52:X62)</f>
        <v>0</v>
      </c>
      <c r="Y63" s="221">
        <f t="shared" si="15"/>
        <v>0</v>
      </c>
    </row>
    <row r="64" spans="1:26" x14ac:dyDescent="0.25">
      <c r="A64" s="123"/>
      <c r="C64" s="178">
        <f t="shared" si="11"/>
        <v>2033</v>
      </c>
      <c r="D64" s="203">
        <f t="shared" si="12"/>
        <v>0</v>
      </c>
      <c r="F64" s="114"/>
      <c r="G64" s="115"/>
    </row>
    <row r="65" spans="1:27" ht="15" customHeight="1" thickBot="1" x14ac:dyDescent="0.3">
      <c r="A65" s="123"/>
      <c r="C65" s="178">
        <f t="shared" si="11"/>
        <v>2034</v>
      </c>
      <c r="D65" s="203">
        <f>D66-SUM(D55:D64)</f>
        <v>0</v>
      </c>
      <c r="F65" s="387" t="s">
        <v>192</v>
      </c>
      <c r="G65" s="387"/>
      <c r="H65" s="387"/>
      <c r="I65" s="387"/>
    </row>
    <row r="66" spans="1:27" ht="15.75" thickBot="1" x14ac:dyDescent="0.3">
      <c r="A66" s="124"/>
      <c r="B66" s="117"/>
      <c r="C66" s="139" t="s">
        <v>175</v>
      </c>
      <c r="D66" s="245">
        <f>D52</f>
        <v>0</v>
      </c>
      <c r="H66" s="323" t="s">
        <v>95</v>
      </c>
      <c r="I66" s="323" t="s">
        <v>96</v>
      </c>
      <c r="J66" s="330" t="s">
        <v>97</v>
      </c>
      <c r="K66" s="308"/>
    </row>
    <row r="67" spans="1:27" ht="15.75" customHeight="1" thickBot="1" x14ac:dyDescent="0.3">
      <c r="H67" s="324"/>
      <c r="I67" s="324"/>
      <c r="J67" s="330"/>
      <c r="K67" s="308"/>
    </row>
    <row r="68" spans="1:27" ht="15" customHeight="1" x14ac:dyDescent="0.25">
      <c r="F68" s="319" t="s">
        <v>99</v>
      </c>
      <c r="G68" s="320"/>
      <c r="H68" s="239"/>
      <c r="I68" s="240"/>
      <c r="L68" s="12"/>
      <c r="M68" s="12"/>
    </row>
    <row r="69" spans="1:27" ht="14.65" customHeight="1" thickBot="1" x14ac:dyDescent="0.3">
      <c r="F69" s="321"/>
      <c r="G69" s="322"/>
      <c r="H69" s="241">
        <f>D12</f>
        <v>0</v>
      </c>
      <c r="I69" s="241">
        <f>H12</f>
        <v>0</v>
      </c>
      <c r="L69" s="12"/>
      <c r="M69" s="12"/>
    </row>
    <row r="70" spans="1:27" ht="15" customHeight="1" x14ac:dyDescent="0.25">
      <c r="F70" s="319" t="s">
        <v>101</v>
      </c>
      <c r="G70" s="320"/>
      <c r="H70" s="239"/>
      <c r="I70" s="239"/>
      <c r="L70" s="12"/>
      <c r="M70" s="12"/>
    </row>
    <row r="71" spans="1:27" x14ac:dyDescent="0.25">
      <c r="F71" s="355"/>
      <c r="G71" s="356"/>
      <c r="H71" s="242">
        <f>E12</f>
        <v>0</v>
      </c>
      <c r="I71" s="242">
        <f>I12</f>
        <v>0</v>
      </c>
      <c r="K71" s="12"/>
      <c r="L71" s="12"/>
      <c r="M71" s="12"/>
    </row>
    <row r="72" spans="1:27" x14ac:dyDescent="0.25">
      <c r="F72" s="321"/>
      <c r="G72" s="322"/>
      <c r="H72" s="241"/>
      <c r="I72" s="243"/>
      <c r="J72" s="13"/>
      <c r="K72" s="12"/>
      <c r="L72" s="12"/>
      <c r="M72" s="12"/>
      <c r="N72" s="13"/>
      <c r="O72" s="13"/>
      <c r="P72" s="13"/>
      <c r="Q72" s="13"/>
      <c r="R72" s="13"/>
      <c r="S72" s="13"/>
      <c r="T72" s="13"/>
      <c r="U72" s="13"/>
      <c r="V72" s="13"/>
      <c r="W72" s="13"/>
      <c r="X72" s="13"/>
      <c r="Y72" s="6"/>
      <c r="Z72" s="13"/>
      <c r="AA72" s="6"/>
    </row>
    <row r="73" spans="1:27" ht="15.75" thickBot="1" x14ac:dyDescent="0.3">
      <c r="F73" s="325" t="s">
        <v>103</v>
      </c>
      <c r="G73" s="326"/>
      <c r="H73" s="244">
        <f>F12</f>
        <v>0</v>
      </c>
      <c r="I73" s="244">
        <f>J12</f>
        <v>0</v>
      </c>
      <c r="K73" s="12"/>
      <c r="L73" s="12"/>
      <c r="M73" s="12"/>
    </row>
    <row r="74" spans="1:27" x14ac:dyDescent="0.25">
      <c r="F74" s="319" t="s">
        <v>105</v>
      </c>
      <c r="G74" s="320"/>
      <c r="H74" s="239"/>
      <c r="I74" s="239"/>
      <c r="K74" s="12"/>
      <c r="L74" s="12"/>
      <c r="M74" s="12"/>
    </row>
    <row r="75" spans="1:27" x14ac:dyDescent="0.25">
      <c r="F75" s="355"/>
      <c r="G75" s="356"/>
      <c r="H75" s="242"/>
      <c r="I75" s="242"/>
      <c r="K75" s="12"/>
      <c r="L75" s="12"/>
      <c r="M75" s="12"/>
    </row>
    <row r="76" spans="1:27" x14ac:dyDescent="0.25">
      <c r="F76" s="355"/>
      <c r="G76" s="356"/>
      <c r="H76" s="242">
        <f>X63</f>
        <v>0</v>
      </c>
      <c r="I76" s="242">
        <f>W63</f>
        <v>0</v>
      </c>
      <c r="K76" s="12"/>
      <c r="L76" s="12"/>
      <c r="M76" s="12"/>
    </row>
    <row r="77" spans="1:27" ht="15" customHeight="1" thickBot="1" x14ac:dyDescent="0.3">
      <c r="F77" s="321"/>
      <c r="G77" s="322"/>
      <c r="H77" s="241"/>
      <c r="I77" s="241"/>
      <c r="K77" s="12"/>
      <c r="L77" s="12"/>
      <c r="M77" s="12"/>
    </row>
    <row r="78" spans="1:27" x14ac:dyDescent="0.25">
      <c r="F78" s="319" t="s">
        <v>108</v>
      </c>
      <c r="G78" s="320"/>
      <c r="H78" s="239">
        <f>B15</f>
        <v>0</v>
      </c>
      <c r="I78" s="239"/>
      <c r="K78" s="12"/>
      <c r="L78" s="12"/>
      <c r="M78" s="12"/>
    </row>
    <row r="79" spans="1:27" ht="15.75" thickBot="1" x14ac:dyDescent="0.3">
      <c r="F79" s="321"/>
      <c r="G79" s="322"/>
      <c r="H79" s="241"/>
      <c r="I79" s="241"/>
      <c r="K79" s="12"/>
      <c r="L79" s="12"/>
      <c r="M79" s="12"/>
    </row>
    <row r="80" spans="1:27" ht="15.75" thickBot="1" x14ac:dyDescent="0.3">
      <c r="F80" s="325" t="s">
        <v>110</v>
      </c>
      <c r="G80" s="326"/>
      <c r="H80" s="201">
        <f>SUM(H68:H79)</f>
        <v>0</v>
      </c>
      <c r="I80" s="201">
        <f>SUM(I68:I79)</f>
        <v>0</v>
      </c>
      <c r="K80" s="12"/>
      <c r="L80" s="12"/>
      <c r="M80" s="12"/>
    </row>
    <row r="81" spans="1:26" x14ac:dyDescent="0.25">
      <c r="K81" s="12"/>
      <c r="L81" s="12"/>
      <c r="M81" s="12"/>
      <c r="N81" s="61"/>
      <c r="O81" s="61"/>
      <c r="P81" s="61"/>
      <c r="Q81" s="61"/>
      <c r="R81" s="61"/>
      <c r="S81" s="61"/>
      <c r="T81" s="61"/>
      <c r="U81" s="61"/>
      <c r="V81" s="61"/>
      <c r="W81" s="61"/>
      <c r="X81" s="61"/>
      <c r="Y81" s="61"/>
      <c r="Z81" s="61"/>
    </row>
    <row r="82" spans="1:26" x14ac:dyDescent="0.25">
      <c r="A82" s="293"/>
      <c r="B82" s="327" t="s">
        <v>193</v>
      </c>
      <c r="C82" s="327"/>
      <c r="D82" s="327"/>
      <c r="E82" s="327"/>
      <c r="F82" s="327"/>
      <c r="G82" s="327"/>
      <c r="H82" s="327"/>
      <c r="M82" s="288"/>
      <c r="N82" s="288"/>
      <c r="O82" s="288"/>
      <c r="P82" s="288"/>
      <c r="Q82" s="288"/>
      <c r="R82" s="288"/>
      <c r="S82" s="288"/>
      <c r="T82" s="288"/>
      <c r="U82" s="288"/>
      <c r="V82" s="288"/>
      <c r="W82" s="288"/>
      <c r="X82" s="288"/>
      <c r="Y82" s="288"/>
      <c r="Z82" s="288"/>
    </row>
    <row r="83" spans="1:26" ht="30" x14ac:dyDescent="0.25">
      <c r="B83" s="74" t="s">
        <v>194</v>
      </c>
      <c r="C83" s="74" t="s">
        <v>195</v>
      </c>
      <c r="D83" s="75" t="s">
        <v>196</v>
      </c>
      <c r="E83" s="74" t="s">
        <v>197</v>
      </c>
      <c r="F83" s="75" t="s">
        <v>198</v>
      </c>
      <c r="G83" s="328" t="s">
        <v>117</v>
      </c>
      <c r="H83" s="328" t="s">
        <v>118</v>
      </c>
      <c r="I83" s="12"/>
      <c r="J83" s="12"/>
      <c r="M83" s="288"/>
      <c r="N83" s="288"/>
      <c r="O83" s="288"/>
      <c r="P83" s="288"/>
      <c r="Q83" s="288"/>
      <c r="R83" s="288"/>
      <c r="S83" s="288"/>
      <c r="T83" s="288"/>
      <c r="U83" s="288"/>
      <c r="V83" s="288"/>
      <c r="W83" s="288"/>
      <c r="X83" s="288"/>
      <c r="Y83" s="288"/>
      <c r="Z83" s="288"/>
    </row>
    <row r="84" spans="1:26" x14ac:dyDescent="0.25">
      <c r="A84" s="131" t="s">
        <v>119</v>
      </c>
      <c r="B84" s="35">
        <f>C11</f>
        <v>0</v>
      </c>
      <c r="C84" s="35">
        <f>G11</f>
        <v>0</v>
      </c>
      <c r="D84" s="35">
        <f>B14</f>
        <v>0</v>
      </c>
      <c r="E84" s="35">
        <f>K11</f>
        <v>0</v>
      </c>
      <c r="F84" s="35">
        <f>SUM(G51:T62)</f>
        <v>0</v>
      </c>
      <c r="G84" s="328"/>
      <c r="H84" s="328"/>
      <c r="I84" s="12"/>
      <c r="J84" s="12"/>
      <c r="M84" s="288"/>
      <c r="N84" s="288"/>
      <c r="O84" s="288"/>
      <c r="P84" s="288"/>
      <c r="Q84" s="288"/>
      <c r="R84" s="288"/>
      <c r="S84" s="288"/>
      <c r="T84" s="288"/>
      <c r="U84" s="288"/>
      <c r="V84" s="288"/>
      <c r="W84" s="288"/>
      <c r="X84" s="288"/>
      <c r="Y84" s="288"/>
      <c r="Z84" s="288"/>
    </row>
    <row r="85" spans="1:26" ht="15.75" customHeight="1" thickBot="1" x14ac:dyDescent="0.3">
      <c r="A85" s="131" t="s">
        <v>120</v>
      </c>
      <c r="B85" s="40">
        <f>C12</f>
        <v>0</v>
      </c>
      <c r="C85" s="40">
        <f>G12</f>
        <v>0</v>
      </c>
      <c r="D85" s="40">
        <f>B15</f>
        <v>0</v>
      </c>
      <c r="E85" s="40">
        <f>K12</f>
        <v>0</v>
      </c>
      <c r="F85" s="40">
        <f>Y63</f>
        <v>0</v>
      </c>
      <c r="G85" s="329"/>
      <c r="H85" s="329"/>
      <c r="I85" s="308" t="s">
        <v>121</v>
      </c>
      <c r="J85" s="308"/>
      <c r="M85" s="288"/>
      <c r="N85" s="288"/>
      <c r="O85" s="288"/>
      <c r="P85" s="288"/>
      <c r="Q85" s="288"/>
      <c r="R85" s="288"/>
      <c r="S85" s="288"/>
      <c r="T85" s="288"/>
      <c r="U85" s="288"/>
      <c r="V85" s="288"/>
      <c r="W85" s="288"/>
      <c r="X85" s="288"/>
      <c r="Y85" s="288"/>
      <c r="Z85" s="288"/>
    </row>
    <row r="86" spans="1:26" ht="33.6" customHeight="1" x14ac:dyDescent="0.25">
      <c r="A86" s="76" t="s">
        <v>122</v>
      </c>
      <c r="B86" s="129">
        <f>B84-B85</f>
        <v>0</v>
      </c>
      <c r="C86" s="129">
        <f>C84-C85</f>
        <v>0</v>
      </c>
      <c r="D86" s="129">
        <f>D84-D85</f>
        <v>0</v>
      </c>
      <c r="E86" s="129">
        <f>E84-E85</f>
        <v>0</v>
      </c>
      <c r="F86" s="129">
        <f>F84-F85</f>
        <v>0</v>
      </c>
      <c r="G86" s="129">
        <f>SUM(B86:F86)</f>
        <v>0</v>
      </c>
      <c r="H86" s="130"/>
      <c r="I86" s="308"/>
      <c r="J86" s="308"/>
      <c r="M86" s="288"/>
      <c r="N86" s="288"/>
      <c r="O86" s="288"/>
      <c r="P86" s="288"/>
      <c r="Q86" s="288"/>
      <c r="R86" s="288"/>
      <c r="S86" s="288"/>
      <c r="T86" s="288"/>
      <c r="U86" s="288"/>
      <c r="V86" s="288"/>
      <c r="W86" s="288"/>
      <c r="X86" s="288"/>
      <c r="Y86" s="288"/>
      <c r="Z86" s="288"/>
    </row>
    <row r="87" spans="1:26" x14ac:dyDescent="0.25">
      <c r="J87" s="12"/>
      <c r="M87" s="6"/>
      <c r="N87" s="6"/>
      <c r="O87" s="6"/>
      <c r="P87" s="6"/>
      <c r="Q87" s="6"/>
      <c r="R87" s="6"/>
      <c r="S87" s="6"/>
      <c r="T87" s="6"/>
      <c r="U87" s="6"/>
      <c r="V87" s="6"/>
      <c r="W87" s="6"/>
      <c r="X87" s="6"/>
      <c r="Y87" s="6"/>
      <c r="Z87" s="6"/>
    </row>
    <row r="88" spans="1:26" x14ac:dyDescent="0.25">
      <c r="A88" s="293"/>
      <c r="B88" s="35">
        <f>B86</f>
        <v>0</v>
      </c>
      <c r="C88" s="370" t="s">
        <v>123</v>
      </c>
      <c r="D88" s="318"/>
      <c r="F88" s="288"/>
    </row>
    <row r="89" spans="1:26" x14ac:dyDescent="0.25">
      <c r="A89" s="293"/>
      <c r="B89" s="35">
        <f>C86</f>
        <v>0</v>
      </c>
      <c r="C89" s="309" t="s">
        <v>124</v>
      </c>
      <c r="D89" s="307"/>
      <c r="F89" s="288"/>
      <c r="G89" s="310" t="s">
        <v>125</v>
      </c>
      <c r="H89" s="310"/>
      <c r="I89" s="310"/>
      <c r="J89" s="310"/>
      <c r="K89" s="310"/>
    </row>
    <row r="90" spans="1:26" x14ac:dyDescent="0.25">
      <c r="A90" s="293"/>
      <c r="B90" s="35">
        <f>D86</f>
        <v>0</v>
      </c>
      <c r="C90" s="309" t="s">
        <v>126</v>
      </c>
      <c r="D90" s="307"/>
      <c r="F90" s="35">
        <f>L12</f>
        <v>0</v>
      </c>
      <c r="G90" s="311" t="s">
        <v>127</v>
      </c>
      <c r="H90" s="312"/>
      <c r="I90" s="312"/>
      <c r="J90" s="312"/>
      <c r="K90" s="312"/>
      <c r="L90" s="294"/>
      <c r="M90" s="294"/>
    </row>
    <row r="91" spans="1:26" ht="15" customHeight="1" x14ac:dyDescent="0.25">
      <c r="B91" s="35">
        <f>E86</f>
        <v>0</v>
      </c>
      <c r="C91" s="309" t="s">
        <v>128</v>
      </c>
      <c r="D91" s="307"/>
      <c r="F91" s="35">
        <f>Y51</f>
        <v>0</v>
      </c>
      <c r="G91" s="309" t="s">
        <v>178</v>
      </c>
      <c r="H91" s="307"/>
      <c r="I91" s="307"/>
      <c r="J91" s="307"/>
      <c r="K91" s="307"/>
      <c r="L91" s="294"/>
      <c r="M91" s="294"/>
    </row>
    <row r="92" spans="1:26" ht="15" customHeight="1" x14ac:dyDescent="0.25">
      <c r="B92" s="35">
        <f>F86</f>
        <v>0</v>
      </c>
      <c r="C92" s="372" t="s">
        <v>179</v>
      </c>
      <c r="D92" s="373"/>
      <c r="E92" s="374"/>
      <c r="F92" s="35">
        <f>-1183744.99*B12</f>
        <v>0</v>
      </c>
      <c r="G92" s="309" t="s">
        <v>199</v>
      </c>
      <c r="H92" s="307"/>
      <c r="I92" s="307"/>
      <c r="J92" s="307"/>
      <c r="K92" s="307"/>
      <c r="L92" s="294"/>
      <c r="M92" s="294"/>
    </row>
    <row r="93" spans="1:26" x14ac:dyDescent="0.25">
      <c r="B93" s="35">
        <f>H86</f>
        <v>0</v>
      </c>
      <c r="C93" s="309" t="s">
        <v>132</v>
      </c>
      <c r="D93" s="307"/>
      <c r="F93" s="121"/>
      <c r="G93" s="309" t="s">
        <v>133</v>
      </c>
      <c r="H93" s="307"/>
      <c r="I93" s="307"/>
      <c r="J93" s="307"/>
      <c r="K93" s="307"/>
      <c r="L93" s="294"/>
      <c r="M93" s="294"/>
    </row>
    <row r="94" spans="1:26" ht="15.75" thickBot="1" x14ac:dyDescent="0.3">
      <c r="B94" s="5">
        <f>SUM(B88:B93)</f>
        <v>0</v>
      </c>
      <c r="C94" s="307" t="s">
        <v>134</v>
      </c>
      <c r="D94" s="307"/>
      <c r="F94" s="5">
        <f>SUM(F90:F93)</f>
        <v>0</v>
      </c>
      <c r="G94" s="307" t="s">
        <v>135</v>
      </c>
      <c r="H94" s="307"/>
      <c r="I94" s="307"/>
      <c r="J94" s="307"/>
      <c r="K94" s="307"/>
    </row>
    <row r="95" spans="1:26" ht="15.75" thickTop="1" x14ac:dyDescent="0.25"/>
    <row r="96" spans="1:26" x14ac:dyDescent="0.25">
      <c r="D96" s="78" t="s">
        <v>136</v>
      </c>
      <c r="E96" s="79" t="e">
        <f>B94/F94</f>
        <v>#DIV/0!</v>
      </c>
    </row>
  </sheetData>
  <mergeCells count="62">
    <mergeCell ref="C3:L3"/>
    <mergeCell ref="G38:R38"/>
    <mergeCell ref="G39:R39"/>
    <mergeCell ref="D4:L4"/>
    <mergeCell ref="D5:G5"/>
    <mergeCell ref="H5:K5"/>
    <mergeCell ref="C5:C6"/>
    <mergeCell ref="L5:L6"/>
    <mergeCell ref="A18:E18"/>
    <mergeCell ref="A34:D34"/>
    <mergeCell ref="A30:C30"/>
    <mergeCell ref="F78:G79"/>
    <mergeCell ref="F80:G80"/>
    <mergeCell ref="G83:G85"/>
    <mergeCell ref="H83:H85"/>
    <mergeCell ref="J66:K67"/>
    <mergeCell ref="F68:G69"/>
    <mergeCell ref="I85:J86"/>
    <mergeCell ref="B82:H82"/>
    <mergeCell ref="A51:C52"/>
    <mergeCell ref="C53:D53"/>
    <mergeCell ref="F70:G72"/>
    <mergeCell ref="F73:G73"/>
    <mergeCell ref="F74:G77"/>
    <mergeCell ref="F65:I65"/>
    <mergeCell ref="H66:H67"/>
    <mergeCell ref="I66:I67"/>
    <mergeCell ref="C94:D94"/>
    <mergeCell ref="G93:K93"/>
    <mergeCell ref="C88:D88"/>
    <mergeCell ref="C89:D89"/>
    <mergeCell ref="C90:D90"/>
    <mergeCell ref="C91:D91"/>
    <mergeCell ref="C92:E92"/>
    <mergeCell ref="C93:D93"/>
    <mergeCell ref="G92:K92"/>
    <mergeCell ref="G89:K89"/>
    <mergeCell ref="G90:K90"/>
    <mergeCell ref="G91:K91"/>
    <mergeCell ref="G94:K94"/>
    <mergeCell ref="A40:D40"/>
    <mergeCell ref="D42:D43"/>
    <mergeCell ref="F40:Y40"/>
    <mergeCell ref="Y41:Y43"/>
    <mergeCell ref="W41:W43"/>
    <mergeCell ref="X41:X43"/>
    <mergeCell ref="S42:T42"/>
    <mergeCell ref="O41:P41"/>
    <mergeCell ref="O42:P42"/>
    <mergeCell ref="M41:N41"/>
    <mergeCell ref="M42:N42"/>
    <mergeCell ref="Q41:R41"/>
    <mergeCell ref="U41:V41"/>
    <mergeCell ref="U42:V42"/>
    <mergeCell ref="S41:T41"/>
    <mergeCell ref="K42:L42"/>
    <mergeCell ref="Q42:R42"/>
    <mergeCell ref="I42:J42"/>
    <mergeCell ref="G41:H41"/>
    <mergeCell ref="G42:H42"/>
    <mergeCell ref="K41:L41"/>
    <mergeCell ref="I41:J41"/>
  </mergeCells>
  <dataValidations count="4">
    <dataValidation allowBlank="1" showInputMessage="1" showErrorMessage="1" promptTitle="Deferred Inflows" prompt="Enter amounts in this column as credits (-)." sqref="G44:G62 I44:I62" xr:uid="{00000000-0002-0000-0400-000000000000}"/>
    <dataValidation allowBlank="1" showInputMessage="1" showErrorMessage="1" promptTitle="Deferred Outlows" prompt="Enter amounts in this column as debits (+)." sqref="H44:H62" xr:uid="{00000000-0002-0000-0400-000001000000}"/>
    <dataValidation allowBlank="1" showInputMessage="1" showErrorMessage="1" promptTitle="Deferred Outflows" prompt="Enter amounts in this column as debits (+)." sqref="J44:R62 S51:V51" xr:uid="{00000000-0002-0000-0400-000002000000}"/>
    <dataValidation allowBlank="1" showInputMessage="1" showErrorMessage="1" prompt="If you have more than one DRS ORG ID number, combine the percentages." sqref="B11:B12" xr:uid="{00000000-0002-0000-0400-000003000000}"/>
  </dataValidations>
  <pageMargins left="0.7" right="0.7" top="0.75" bottom="0.75" header="0.3" footer="0.3"/>
  <pageSetup paperSize="17" scale="43" orientation="landscape" cellComments="asDisplayed"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5"/>
  <sheetViews>
    <sheetView showGridLines="0" zoomScaleNormal="100" workbookViewId="0">
      <selection activeCell="B29" sqref="B29:C29"/>
    </sheetView>
  </sheetViews>
  <sheetFormatPr defaultColWidth="9.140625" defaultRowHeight="15" x14ac:dyDescent="0.25"/>
  <cols>
    <col min="1" max="1" width="55" bestFit="1" customWidth="1"/>
    <col min="2" max="2" width="10.140625" bestFit="1" customWidth="1"/>
    <col min="3" max="3" width="14.7109375" bestFit="1" customWidth="1"/>
    <col min="4" max="4" width="15.28515625" bestFit="1" customWidth="1"/>
    <col min="5" max="5" width="14.28515625" bestFit="1" customWidth="1"/>
    <col min="6" max="6" width="13.85546875" bestFit="1" customWidth="1"/>
    <col min="7" max="7" width="14" bestFit="1" customWidth="1"/>
    <col min="8" max="8" width="12.28515625" bestFit="1" customWidth="1"/>
    <col min="9" max="9" width="15" bestFit="1" customWidth="1"/>
    <col min="10" max="10" width="12.42578125" bestFit="1" customWidth="1"/>
    <col min="11" max="11" width="15" bestFit="1" customWidth="1"/>
    <col min="12" max="12" width="13.42578125" bestFit="1" customWidth="1"/>
    <col min="13" max="13" width="7.7109375" bestFit="1" customWidth="1"/>
  </cols>
  <sheetData>
    <row r="1" spans="1:12" ht="15.75" x14ac:dyDescent="0.25">
      <c r="A1" s="383" t="s">
        <v>64</v>
      </c>
      <c r="B1" s="383"/>
    </row>
    <row r="2" spans="1:12" x14ac:dyDescent="0.25">
      <c r="C2" s="313" t="s">
        <v>137</v>
      </c>
      <c r="D2" s="313"/>
      <c r="E2" s="313"/>
      <c r="F2" s="313"/>
      <c r="G2" s="313"/>
      <c r="H2" s="313"/>
      <c r="I2" s="313"/>
      <c r="J2" s="313"/>
      <c r="K2" s="313"/>
      <c r="L2" s="313"/>
    </row>
    <row r="3" spans="1:12" ht="15.75" thickBot="1" x14ac:dyDescent="0.3">
      <c r="D3" s="331"/>
      <c r="E3" s="331"/>
      <c r="F3" s="331"/>
      <c r="G3" s="331"/>
      <c r="H3" s="331"/>
      <c r="I3" s="331"/>
      <c r="J3" s="331"/>
      <c r="K3" s="331"/>
      <c r="L3" s="331"/>
    </row>
    <row r="4" spans="1:12" ht="15" customHeight="1" x14ac:dyDescent="0.25">
      <c r="B4" s="13"/>
      <c r="C4" s="314" t="s">
        <v>66</v>
      </c>
      <c r="D4" s="332" t="s">
        <v>67</v>
      </c>
      <c r="E4" s="333"/>
      <c r="F4" s="333"/>
      <c r="G4" s="334"/>
      <c r="H4" s="386" t="s">
        <v>68</v>
      </c>
      <c r="I4" s="336"/>
      <c r="J4" s="336"/>
      <c r="K4" s="337"/>
      <c r="L4" s="316" t="s">
        <v>69</v>
      </c>
    </row>
    <row r="5" spans="1:12" ht="120" x14ac:dyDescent="0.25">
      <c r="A5" s="56" t="s">
        <v>200</v>
      </c>
      <c r="C5" s="315"/>
      <c r="D5" s="83" t="s">
        <v>71</v>
      </c>
      <c r="E5" s="81" t="s">
        <v>72</v>
      </c>
      <c r="F5" s="81" t="s">
        <v>73</v>
      </c>
      <c r="G5" s="84" t="s">
        <v>74</v>
      </c>
      <c r="H5" s="85" t="s">
        <v>71</v>
      </c>
      <c r="I5" s="82" t="s">
        <v>72</v>
      </c>
      <c r="J5" s="82" t="s">
        <v>75</v>
      </c>
      <c r="K5" s="86" t="s">
        <v>76</v>
      </c>
      <c r="L5" s="317"/>
    </row>
    <row r="6" spans="1:12" x14ac:dyDescent="0.25">
      <c r="A6" s="293" t="str">
        <f>'1,2,3 - PERS_1'!A6</f>
        <v>PEFI - Prior year (2023) balances</v>
      </c>
      <c r="C6" s="92">
        <v>2968024000</v>
      </c>
      <c r="D6" s="93">
        <v>0</v>
      </c>
      <c r="E6" s="94">
        <v>0</v>
      </c>
      <c r="F6" s="95">
        <v>0</v>
      </c>
      <c r="G6" s="143">
        <v>0</v>
      </c>
      <c r="H6" s="107">
        <v>0</v>
      </c>
      <c r="I6" s="104">
        <v>-196807415</v>
      </c>
      <c r="J6" s="108">
        <v>0</v>
      </c>
      <c r="K6" s="96">
        <v>-196807415</v>
      </c>
      <c r="L6" s="109">
        <v>-260789000</v>
      </c>
    </row>
    <row r="7" spans="1:12" ht="15.75" thickBot="1" x14ac:dyDescent="0.3">
      <c r="A7" s="293" t="str">
        <f>'1,2,3 - PERS_1'!A7</f>
        <v>PEFI - Current year (2024) balances</v>
      </c>
      <c r="C7" s="97">
        <v>2843889000</v>
      </c>
      <c r="D7" s="98">
        <v>0</v>
      </c>
      <c r="E7" s="99">
        <v>0</v>
      </c>
      <c r="F7" s="99">
        <v>0</v>
      </c>
      <c r="G7" s="100">
        <f>SUM(D7:F7)</f>
        <v>0</v>
      </c>
      <c r="H7" s="105">
        <v>0</v>
      </c>
      <c r="I7" s="106">
        <v>-107491138</v>
      </c>
      <c r="J7" s="106">
        <v>0</v>
      </c>
      <c r="K7" s="101">
        <f>+SUM(H7:J7)</f>
        <v>-107491138</v>
      </c>
      <c r="L7" s="102">
        <v>34819000</v>
      </c>
    </row>
    <row r="9" spans="1:12" ht="15.75" thickBot="1" x14ac:dyDescent="0.3">
      <c r="A9" t="s">
        <v>79</v>
      </c>
    </row>
    <row r="10" spans="1:12" ht="15.75" thickBot="1" x14ac:dyDescent="0.3">
      <c r="A10" t="str">
        <f>'1,2,3 - PERS_1'!A10</f>
        <v>2023 - enter you allocation % in the yellow cell</v>
      </c>
      <c r="B10" s="60"/>
      <c r="C10" s="223">
        <f>C6*$B$10</f>
        <v>0</v>
      </c>
      <c r="D10" s="224">
        <f t="shared" ref="D10:K10" si="0">D6*$B$10</f>
        <v>0</v>
      </c>
      <c r="E10" s="224">
        <f t="shared" si="0"/>
        <v>0</v>
      </c>
      <c r="F10" s="224">
        <f t="shared" si="0"/>
        <v>0</v>
      </c>
      <c r="G10" s="90">
        <f t="shared" si="0"/>
        <v>0</v>
      </c>
      <c r="H10" s="225">
        <f t="shared" si="0"/>
        <v>0</v>
      </c>
      <c r="I10" s="225">
        <f t="shared" si="0"/>
        <v>0</v>
      </c>
      <c r="J10" s="225">
        <f t="shared" si="0"/>
        <v>0</v>
      </c>
      <c r="K10" s="226">
        <f t="shared" si="0"/>
        <v>0</v>
      </c>
      <c r="L10" s="61"/>
    </row>
    <row r="11" spans="1:12" ht="15.75" thickBot="1" x14ac:dyDescent="0.3">
      <c r="A11" t="str">
        <f>'1,2,3 - PERS_1'!A11</f>
        <v>2024 - enter you allocation % in the yellow cell</v>
      </c>
      <c r="B11" s="60"/>
      <c r="C11" s="223">
        <f>C7*$B$11</f>
        <v>0</v>
      </c>
      <c r="D11" s="224">
        <f>D7*$B$11</f>
        <v>0</v>
      </c>
      <c r="E11" s="224">
        <f t="shared" ref="E11:L11" si="1">E7*$B$11</f>
        <v>0</v>
      </c>
      <c r="F11" s="224">
        <f t="shared" si="1"/>
        <v>0</v>
      </c>
      <c r="G11" s="90">
        <f t="shared" si="1"/>
        <v>0</v>
      </c>
      <c r="H11" s="225">
        <f t="shared" si="1"/>
        <v>0</v>
      </c>
      <c r="I11" s="225">
        <f t="shared" si="1"/>
        <v>0</v>
      </c>
      <c r="J11" s="225">
        <f t="shared" si="1"/>
        <v>0</v>
      </c>
      <c r="K11" s="226">
        <f t="shared" si="1"/>
        <v>0</v>
      </c>
      <c r="L11" s="35">
        <f t="shared" si="1"/>
        <v>0</v>
      </c>
    </row>
    <row r="13" spans="1:12" x14ac:dyDescent="0.25">
      <c r="G13" s="293"/>
    </row>
    <row r="14" spans="1:12" x14ac:dyDescent="0.25">
      <c r="A14" s="348" t="s">
        <v>84</v>
      </c>
      <c r="B14" s="348"/>
      <c r="C14" s="348"/>
      <c r="D14" s="348"/>
      <c r="E14" s="348"/>
    </row>
    <row r="15" spans="1:12" x14ac:dyDescent="0.25">
      <c r="B15" s="63" t="s">
        <v>85</v>
      </c>
      <c r="C15" s="63" t="s">
        <v>86</v>
      </c>
      <c r="E15" s="64"/>
      <c r="F15" s="64"/>
      <c r="G15" s="288"/>
    </row>
    <row r="16" spans="1:12" x14ac:dyDescent="0.25">
      <c r="A16" s="58" t="s">
        <v>139</v>
      </c>
      <c r="B16" s="35"/>
      <c r="C16" s="35">
        <f>-C10</f>
        <v>0</v>
      </c>
      <c r="E16" s="64"/>
      <c r="F16" s="64"/>
      <c r="G16" s="288"/>
    </row>
    <row r="17" spans="1:13" x14ac:dyDescent="0.25">
      <c r="A17" s="18" t="s">
        <v>201</v>
      </c>
      <c r="B17" s="35">
        <f>C11</f>
        <v>0</v>
      </c>
      <c r="C17" s="35"/>
      <c r="E17" s="57"/>
      <c r="F17" s="57"/>
      <c r="G17" s="288"/>
    </row>
    <row r="18" spans="1:13" x14ac:dyDescent="0.25">
      <c r="A18" s="18" t="s">
        <v>89</v>
      </c>
      <c r="B18" s="35">
        <f>-K10</f>
        <v>0</v>
      </c>
      <c r="C18" s="35"/>
      <c r="G18" s="288"/>
    </row>
    <row r="19" spans="1:13" x14ac:dyDescent="0.25">
      <c r="A19" s="58" t="s">
        <v>90</v>
      </c>
      <c r="B19" s="35"/>
      <c r="C19" s="35">
        <f>+K11</f>
        <v>0</v>
      </c>
    </row>
    <row r="20" spans="1:13" x14ac:dyDescent="0.25">
      <c r="A20" s="18" t="str">
        <f>IF(SUM(B17:C19)&lt;0, "Adjustment to Pension Expense","      Adjustment to Pension Expense")</f>
        <v xml:space="preserve">      Adjustment to Pension Expense</v>
      </c>
      <c r="B20" s="35">
        <f>IF(SUM(B16:C19)&lt;0, SUM(B16:C19)*-1, 0)</f>
        <v>0</v>
      </c>
      <c r="C20" s="35">
        <f>IF(SUM(B16:C19)&lt;0, 0, SUM(B16:C19)*-1)</f>
        <v>0</v>
      </c>
    </row>
    <row r="23" spans="1:13" ht="15.75" thickBot="1" x14ac:dyDescent="0.3">
      <c r="A23" s="349" t="s">
        <v>93</v>
      </c>
      <c r="B23" s="349"/>
      <c r="C23" s="349"/>
      <c r="D23" s="349"/>
      <c r="G23" s="34"/>
      <c r="H23" s="293"/>
      <c r="I23" s="293"/>
    </row>
    <row r="24" spans="1:13" ht="15" customHeight="1" x14ac:dyDescent="0.25">
      <c r="A24" s="349"/>
      <c r="B24" s="349"/>
      <c r="C24" s="349"/>
      <c r="D24" s="349"/>
      <c r="F24" s="339" t="s">
        <v>94</v>
      </c>
      <c r="G24" s="341"/>
      <c r="H24" s="323" t="s">
        <v>202</v>
      </c>
      <c r="I24" s="323" t="s">
        <v>203</v>
      </c>
      <c r="J24" s="330" t="s">
        <v>97</v>
      </c>
      <c r="K24" s="308"/>
    </row>
    <row r="25" spans="1:13" ht="15.75" thickBot="1" x14ac:dyDescent="0.3">
      <c r="A25" s="349"/>
      <c r="B25" s="349"/>
      <c r="C25" s="349"/>
      <c r="D25" s="349"/>
      <c r="F25" s="342"/>
      <c r="G25" s="344"/>
      <c r="H25" s="324"/>
      <c r="I25" s="324"/>
      <c r="J25" s="330"/>
      <c r="K25" s="308"/>
    </row>
    <row r="26" spans="1:13" ht="15.75" thickBot="1" x14ac:dyDescent="0.3">
      <c r="A26" s="350"/>
      <c r="B26" s="350"/>
      <c r="C26" s="350"/>
      <c r="D26" s="350"/>
      <c r="F26" s="319" t="s">
        <v>99</v>
      </c>
      <c r="G26" s="320"/>
      <c r="H26" s="196"/>
      <c r="I26" s="197"/>
      <c r="L26" s="12"/>
      <c r="M26" s="12"/>
    </row>
    <row r="27" spans="1:13" ht="15.75" thickBot="1" x14ac:dyDescent="0.3">
      <c r="A27" s="388" t="s">
        <v>204</v>
      </c>
      <c r="B27" s="389"/>
      <c r="C27" s="389"/>
      <c r="D27" s="390"/>
      <c r="F27" s="321"/>
      <c r="G27" s="322"/>
      <c r="H27" s="198">
        <f>D11</f>
        <v>0</v>
      </c>
      <c r="I27" s="199">
        <f>H11</f>
        <v>0</v>
      </c>
      <c r="J27" s="293"/>
      <c r="K27" s="293"/>
      <c r="L27" s="12"/>
      <c r="M27" s="12"/>
    </row>
    <row r="28" spans="1:13" x14ac:dyDescent="0.25">
      <c r="A28" s="123"/>
      <c r="B28" s="288"/>
      <c r="C28" s="288"/>
      <c r="D28" s="66"/>
      <c r="F28" s="319" t="s">
        <v>101</v>
      </c>
      <c r="G28" s="320"/>
      <c r="H28" s="227"/>
      <c r="I28" s="228"/>
      <c r="J28" s="34"/>
      <c r="K28" s="12"/>
      <c r="L28" s="12"/>
      <c r="M28" s="12"/>
    </row>
    <row r="29" spans="1:13" x14ac:dyDescent="0.25">
      <c r="A29" s="123"/>
      <c r="B29" s="122">
        <f>'1,2,3 - PERS_1'!B33</f>
        <v>2023</v>
      </c>
      <c r="C29" s="122">
        <f>'1,2,3 - PERS_1'!C33</f>
        <v>2024</v>
      </c>
      <c r="D29" s="366" t="s">
        <v>100</v>
      </c>
      <c r="F29" s="355"/>
      <c r="G29" s="356"/>
      <c r="H29" s="200">
        <f>E11</f>
        <v>0</v>
      </c>
      <c r="I29" s="69">
        <f>I11</f>
        <v>0</v>
      </c>
      <c r="J29" s="34"/>
      <c r="K29" s="12"/>
      <c r="L29" s="12"/>
      <c r="M29" s="12"/>
    </row>
    <row r="30" spans="1:13" ht="15.75" thickBot="1" x14ac:dyDescent="0.3">
      <c r="A30" s="123"/>
      <c r="B30" s="67">
        <f>B10</f>
        <v>0</v>
      </c>
      <c r="C30" s="67">
        <f>B11</f>
        <v>0</v>
      </c>
      <c r="D30" s="367"/>
      <c r="F30" s="321"/>
      <c r="G30" s="322"/>
      <c r="H30" s="229"/>
      <c r="I30" s="230"/>
      <c r="J30" s="34"/>
      <c r="K30" s="12"/>
      <c r="L30" s="12"/>
      <c r="M30" s="12"/>
    </row>
    <row r="31" spans="1:13" ht="15.75" thickBot="1" x14ac:dyDescent="0.3">
      <c r="A31" s="123"/>
      <c r="D31" s="66"/>
      <c r="F31" s="325" t="s">
        <v>103</v>
      </c>
      <c r="G31" s="326"/>
      <c r="H31" s="201">
        <f>F11</f>
        <v>0</v>
      </c>
      <c r="I31" s="202">
        <f>J11</f>
        <v>0</v>
      </c>
      <c r="J31" s="12"/>
      <c r="K31" s="12"/>
      <c r="L31" s="12"/>
      <c r="M31" s="12"/>
    </row>
    <row r="32" spans="1:13" ht="15" customHeight="1" x14ac:dyDescent="0.25">
      <c r="A32" s="123" t="s">
        <v>102</v>
      </c>
      <c r="B32" s="218">
        <f>C10</f>
        <v>0</v>
      </c>
      <c r="C32" s="218">
        <f>C6*$B$11</f>
        <v>0</v>
      </c>
      <c r="D32" s="238">
        <f>C32-B32</f>
        <v>0</v>
      </c>
      <c r="F32" s="357" t="s">
        <v>105</v>
      </c>
      <c r="G32" s="358"/>
      <c r="H32" s="231"/>
      <c r="I32" s="231"/>
      <c r="J32" s="7"/>
      <c r="K32" s="12"/>
      <c r="L32" s="12"/>
      <c r="M32" s="12"/>
    </row>
    <row r="33" spans="1:13" x14ac:dyDescent="0.25">
      <c r="A33" s="123" t="s">
        <v>104</v>
      </c>
      <c r="B33" s="218">
        <f>G10</f>
        <v>0</v>
      </c>
      <c r="C33" s="218">
        <f>G6*$B$11</f>
        <v>0</v>
      </c>
      <c r="D33" s="238">
        <f>C33-B33</f>
        <v>0</v>
      </c>
      <c r="F33" s="359"/>
      <c r="G33" s="360"/>
      <c r="H33" s="232"/>
      <c r="I33" s="232"/>
      <c r="J33" s="288"/>
      <c r="K33" s="12"/>
      <c r="L33" s="12"/>
      <c r="M33" s="12"/>
    </row>
    <row r="34" spans="1:13" x14ac:dyDescent="0.25">
      <c r="A34" s="113" t="s">
        <v>106</v>
      </c>
      <c r="B34" s="218">
        <f>K10</f>
        <v>0</v>
      </c>
      <c r="C34" s="218">
        <f>K6*$B$11</f>
        <v>0</v>
      </c>
      <c r="D34" s="238">
        <f>C34-B34</f>
        <v>0</v>
      </c>
      <c r="F34" s="359"/>
      <c r="G34" s="360"/>
      <c r="H34" s="232"/>
      <c r="I34" s="232"/>
      <c r="J34" s="288"/>
      <c r="K34" s="12"/>
      <c r="L34" s="12"/>
      <c r="M34" s="12"/>
    </row>
    <row r="35" spans="1:13" ht="15.75" thickBot="1" x14ac:dyDescent="0.3">
      <c r="A35" s="123" t="s">
        <v>107</v>
      </c>
      <c r="B35" s="288"/>
      <c r="C35" s="288"/>
      <c r="D35" s="71">
        <f>SUM(D32:D34)</f>
        <v>0</v>
      </c>
      <c r="F35" s="361"/>
      <c r="G35" s="362"/>
      <c r="H35" s="233"/>
      <c r="I35" s="233"/>
      <c r="J35" s="288"/>
      <c r="K35" s="12"/>
      <c r="L35" s="12"/>
      <c r="M35" s="12"/>
    </row>
    <row r="36" spans="1:13" ht="15.75" customHeight="1" thickTop="1" x14ac:dyDescent="0.25">
      <c r="A36" s="123"/>
      <c r="D36" s="66"/>
      <c r="F36" s="319" t="s">
        <v>108</v>
      </c>
      <c r="G36" s="320"/>
      <c r="H36" s="234"/>
      <c r="I36" s="235"/>
      <c r="J36" s="288"/>
      <c r="K36" s="12"/>
      <c r="L36" s="12"/>
      <c r="M36" s="12"/>
    </row>
    <row r="37" spans="1:13" ht="15.75" thickBot="1" x14ac:dyDescent="0.3">
      <c r="A37" s="351" t="s">
        <v>163</v>
      </c>
      <c r="B37" s="352"/>
      <c r="C37" s="352"/>
      <c r="D37" s="72"/>
      <c r="F37" s="321"/>
      <c r="G37" s="322"/>
      <c r="H37" s="236"/>
      <c r="I37" s="237"/>
      <c r="J37" s="288"/>
      <c r="K37" s="12"/>
      <c r="L37" s="12"/>
      <c r="M37" s="12"/>
    </row>
    <row r="38" spans="1:13" ht="15.75" thickBot="1" x14ac:dyDescent="0.3">
      <c r="A38" s="353"/>
      <c r="B38" s="354"/>
      <c r="C38" s="354"/>
      <c r="D38" s="73">
        <f>-D35</f>
        <v>0</v>
      </c>
      <c r="E38" s="288"/>
      <c r="F38" s="325" t="s">
        <v>110</v>
      </c>
      <c r="G38" s="326"/>
      <c r="H38" s="201">
        <f>SUM(H26:H37)</f>
        <v>0</v>
      </c>
      <c r="I38" s="201">
        <f>SUM(I26:I37)</f>
        <v>0</v>
      </c>
      <c r="K38" s="12"/>
      <c r="L38" s="12"/>
      <c r="M38" s="12"/>
    </row>
    <row r="39" spans="1:13" x14ac:dyDescent="0.25">
      <c r="H39" s="12"/>
      <c r="I39" s="12"/>
      <c r="K39" s="12"/>
      <c r="L39" s="12"/>
      <c r="M39" s="12"/>
    </row>
    <row r="41" spans="1:13" x14ac:dyDescent="0.25">
      <c r="A41" s="293"/>
      <c r="B41" s="327" t="s">
        <v>205</v>
      </c>
      <c r="C41" s="327"/>
      <c r="D41" s="327"/>
      <c r="E41" s="327"/>
      <c r="F41" s="327"/>
      <c r="G41" s="327"/>
      <c r="H41" s="12"/>
      <c r="I41" s="12"/>
    </row>
    <row r="42" spans="1:13" ht="30" x14ac:dyDescent="0.25">
      <c r="B42" s="74" t="s">
        <v>194</v>
      </c>
      <c r="C42" s="75" t="s">
        <v>113</v>
      </c>
      <c r="D42" s="75" t="s">
        <v>114</v>
      </c>
      <c r="E42" s="75" t="s">
        <v>115</v>
      </c>
      <c r="F42" s="75" t="s">
        <v>116</v>
      </c>
      <c r="G42" s="363" t="s">
        <v>117</v>
      </c>
      <c r="H42" s="290"/>
      <c r="I42" s="290"/>
    </row>
    <row r="43" spans="1:13" x14ac:dyDescent="0.25">
      <c r="A43" s="131" t="s">
        <v>119</v>
      </c>
      <c r="B43" s="35">
        <f>C10</f>
        <v>0</v>
      </c>
      <c r="C43" s="35">
        <f>G10</f>
        <v>0</v>
      </c>
      <c r="D43" s="127"/>
      <c r="E43" s="35">
        <f>K10</f>
        <v>0</v>
      </c>
      <c r="F43" s="127"/>
      <c r="G43" s="364"/>
      <c r="H43" s="288"/>
      <c r="I43" s="288"/>
    </row>
    <row r="44" spans="1:13" ht="15.75" thickBot="1" x14ac:dyDescent="0.3">
      <c r="A44" s="131" t="s">
        <v>120</v>
      </c>
      <c r="B44" s="40">
        <f>C11</f>
        <v>0</v>
      </c>
      <c r="C44" s="40">
        <f>G11</f>
        <v>0</v>
      </c>
      <c r="D44" s="128"/>
      <c r="E44" s="40">
        <f>K11</f>
        <v>0</v>
      </c>
      <c r="F44" s="128"/>
      <c r="G44" s="365"/>
      <c r="H44" s="288"/>
      <c r="I44" s="288"/>
    </row>
    <row r="45" spans="1:13" x14ac:dyDescent="0.25">
      <c r="A45" s="76" t="s">
        <v>122</v>
      </c>
      <c r="B45" s="129">
        <f>B43-B44</f>
        <v>0</v>
      </c>
      <c r="C45" s="129">
        <f>C43-C44</f>
        <v>0</v>
      </c>
      <c r="D45" s="129">
        <f>D43-D44</f>
        <v>0</v>
      </c>
      <c r="E45" s="129">
        <f>E43-E44</f>
        <v>0</v>
      </c>
      <c r="F45" s="129">
        <f>F43-F44</f>
        <v>0</v>
      </c>
      <c r="G45" s="129">
        <f>SUM(B45:F45)</f>
        <v>0</v>
      </c>
      <c r="H45" s="288"/>
      <c r="I45" s="288"/>
    </row>
    <row r="47" spans="1:13" x14ac:dyDescent="0.25">
      <c r="A47" s="293"/>
      <c r="B47" s="35">
        <f>B45</f>
        <v>0</v>
      </c>
      <c r="C47" s="370" t="s">
        <v>206</v>
      </c>
      <c r="D47" s="318"/>
      <c r="F47" s="288"/>
    </row>
    <row r="48" spans="1:13" x14ac:dyDescent="0.25">
      <c r="A48" s="293"/>
      <c r="B48" s="35">
        <f>C45</f>
        <v>0</v>
      </c>
      <c r="C48" s="309" t="s">
        <v>124</v>
      </c>
      <c r="D48" s="307"/>
      <c r="F48" s="288"/>
    </row>
    <row r="49" spans="1:9" x14ac:dyDescent="0.25">
      <c r="A49" s="293"/>
      <c r="B49" s="35">
        <f>D45</f>
        <v>0</v>
      </c>
      <c r="C49" s="309" t="s">
        <v>207</v>
      </c>
      <c r="D49" s="307"/>
      <c r="F49" s="6"/>
    </row>
    <row r="50" spans="1:9" x14ac:dyDescent="0.25">
      <c r="B50" s="35">
        <f>E45</f>
        <v>0</v>
      </c>
      <c r="C50" s="309" t="s">
        <v>128</v>
      </c>
      <c r="D50" s="307"/>
      <c r="G50" s="310" t="s">
        <v>125</v>
      </c>
      <c r="H50" s="310"/>
      <c r="I50" s="310"/>
    </row>
    <row r="51" spans="1:9" x14ac:dyDescent="0.25">
      <c r="B51" s="35">
        <f>F45</f>
        <v>0</v>
      </c>
      <c r="C51" s="309" t="s">
        <v>130</v>
      </c>
      <c r="D51" s="307"/>
      <c r="F51" s="35">
        <f>L11</f>
        <v>0</v>
      </c>
      <c r="G51" s="311" t="s">
        <v>127</v>
      </c>
      <c r="H51" s="312"/>
      <c r="I51" s="312"/>
    </row>
    <row r="52" spans="1:9" x14ac:dyDescent="0.25">
      <c r="B52" s="35">
        <v>0</v>
      </c>
      <c r="C52" s="309" t="s">
        <v>208</v>
      </c>
      <c r="D52" s="307"/>
      <c r="F52" s="126">
        <f>D38</f>
        <v>0</v>
      </c>
      <c r="G52" s="309" t="s">
        <v>129</v>
      </c>
      <c r="H52" s="307"/>
      <c r="I52" s="307"/>
    </row>
    <row r="53" spans="1:9" ht="15.75" thickBot="1" x14ac:dyDescent="0.3">
      <c r="B53" s="5">
        <f>SUM(B47:B52)</f>
        <v>0</v>
      </c>
      <c r="C53" s="307" t="s">
        <v>134</v>
      </c>
      <c r="D53" s="307"/>
      <c r="F53" s="5">
        <f>SUM(F51:F52)</f>
        <v>0</v>
      </c>
      <c r="G53" s="307" t="s">
        <v>135</v>
      </c>
      <c r="H53" s="307"/>
      <c r="I53" s="307"/>
    </row>
    <row r="54" spans="1:9" ht="15.75" thickTop="1" x14ac:dyDescent="0.25"/>
    <row r="55" spans="1:9" x14ac:dyDescent="0.25">
      <c r="D55" s="78" t="s">
        <v>136</v>
      </c>
      <c r="E55" s="79" t="e">
        <f>B53/F53</f>
        <v>#DIV/0!</v>
      </c>
    </row>
  </sheetData>
  <mergeCells count="35">
    <mergeCell ref="C2:L2"/>
    <mergeCell ref="A1:B1"/>
    <mergeCell ref="A14:E14"/>
    <mergeCell ref="J24:K25"/>
    <mergeCell ref="D3:L3"/>
    <mergeCell ref="D4:G4"/>
    <mergeCell ref="H4:K4"/>
    <mergeCell ref="C4:C5"/>
    <mergeCell ref="L4:L5"/>
    <mergeCell ref="G51:I51"/>
    <mergeCell ref="G52:I52"/>
    <mergeCell ref="G53:I53"/>
    <mergeCell ref="C47:D47"/>
    <mergeCell ref="C48:D48"/>
    <mergeCell ref="C49:D49"/>
    <mergeCell ref="C50:D50"/>
    <mergeCell ref="C51:D51"/>
    <mergeCell ref="C52:D52"/>
    <mergeCell ref="C53:D53"/>
    <mergeCell ref="G42:G44"/>
    <mergeCell ref="F24:G25"/>
    <mergeCell ref="D29:D30"/>
    <mergeCell ref="G50:I50"/>
    <mergeCell ref="B41:G41"/>
    <mergeCell ref="A37:C38"/>
    <mergeCell ref="A27:D27"/>
    <mergeCell ref="A23:D26"/>
    <mergeCell ref="F26:G27"/>
    <mergeCell ref="F28:G30"/>
    <mergeCell ref="F31:G31"/>
    <mergeCell ref="F32:G35"/>
    <mergeCell ref="F36:G37"/>
    <mergeCell ref="F38:G38"/>
    <mergeCell ref="H24:H25"/>
    <mergeCell ref="I24:I25"/>
  </mergeCells>
  <dataValidations count="1">
    <dataValidation allowBlank="1" showInputMessage="1" showErrorMessage="1" prompt="If you have more than one DRS ORG ID number, combine the percentages." sqref="B10:B11" xr:uid="{00000000-0002-0000-0500-000000000000}"/>
  </dataValidations>
  <pageMargins left="0.7" right="0.7" top="0.75" bottom="0.75" header="0.3" footer="0.3"/>
  <pageSetup paperSize="17" scale="47" orientation="landscape" cellComments="asDisplayed" r:id="rId1"/>
  <ignoredErrors>
    <ignoredError sqref="G7" formulaRange="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99"/>
  <sheetViews>
    <sheetView showGridLines="0" zoomScaleNormal="100" workbookViewId="0">
      <selection activeCell="F88" sqref="F88"/>
    </sheetView>
  </sheetViews>
  <sheetFormatPr defaultColWidth="9.140625" defaultRowHeight="15" x14ac:dyDescent="0.25"/>
  <cols>
    <col min="1" max="1" width="51.42578125" customWidth="1"/>
    <col min="2" max="2" width="10.140625" bestFit="1" customWidth="1"/>
    <col min="3" max="3" width="14.7109375" bestFit="1" customWidth="1"/>
    <col min="4" max="4" width="15.28515625" bestFit="1" customWidth="1"/>
    <col min="5" max="5" width="14.28515625" bestFit="1" customWidth="1"/>
    <col min="6" max="6" width="17" bestFit="1" customWidth="1"/>
    <col min="7" max="7" width="14.7109375" bestFit="1" customWidth="1"/>
    <col min="8" max="8" width="12.7109375" bestFit="1" customWidth="1"/>
    <col min="9" max="9" width="15" bestFit="1" customWidth="1"/>
    <col min="10" max="10" width="14" bestFit="1" customWidth="1"/>
    <col min="11" max="11" width="15" bestFit="1" customWidth="1"/>
    <col min="12" max="12" width="13.42578125" bestFit="1" customWidth="1"/>
    <col min="13" max="20" width="9.7109375" bestFit="1" customWidth="1"/>
    <col min="21" max="24" width="9.7109375" customWidth="1"/>
    <col min="25" max="25" width="9.85546875" bestFit="1" customWidth="1"/>
    <col min="26" max="26" width="24.140625" bestFit="1" customWidth="1"/>
    <col min="27" max="27" width="15.7109375" customWidth="1"/>
    <col min="28" max="28" width="10.7109375" bestFit="1" customWidth="1"/>
  </cols>
  <sheetData>
    <row r="1" spans="1:26" ht="15.75" x14ac:dyDescent="0.25">
      <c r="A1" s="80" t="s">
        <v>64</v>
      </c>
    </row>
    <row r="2" spans="1:26" x14ac:dyDescent="0.25">
      <c r="C2" s="293"/>
      <c r="D2" s="293"/>
      <c r="E2" s="293"/>
      <c r="F2" s="293"/>
      <c r="G2" s="293"/>
      <c r="H2" s="293"/>
      <c r="I2" s="293"/>
      <c r="J2" s="293"/>
      <c r="K2" s="293"/>
      <c r="L2" s="293"/>
      <c r="M2" s="34"/>
      <c r="N2" s="34"/>
      <c r="O2" s="34"/>
      <c r="P2" s="34"/>
      <c r="Q2" s="34"/>
      <c r="R2" s="34"/>
      <c r="S2" s="34"/>
      <c r="T2" s="34"/>
      <c r="U2" s="34"/>
      <c r="V2" s="34"/>
      <c r="W2" s="34"/>
      <c r="X2" s="34"/>
      <c r="Y2" s="34"/>
      <c r="Z2" s="34"/>
    </row>
    <row r="3" spans="1:26" x14ac:dyDescent="0.25">
      <c r="C3" s="313" t="s">
        <v>137</v>
      </c>
      <c r="D3" s="313"/>
      <c r="E3" s="313"/>
      <c r="F3" s="313"/>
      <c r="G3" s="313"/>
      <c r="H3" s="313"/>
      <c r="I3" s="313"/>
      <c r="J3" s="313"/>
      <c r="K3" s="313"/>
      <c r="L3" s="313"/>
    </row>
    <row r="4" spans="1:26" ht="15.75" thickBot="1" x14ac:dyDescent="0.3">
      <c r="D4" s="331"/>
      <c r="E4" s="331"/>
      <c r="F4" s="331"/>
      <c r="G4" s="331"/>
      <c r="H4" s="331"/>
      <c r="I4" s="331"/>
      <c r="J4" s="331"/>
      <c r="K4" s="331"/>
      <c r="L4" s="331"/>
      <c r="M4" s="290"/>
      <c r="N4" s="290"/>
      <c r="O4" s="290"/>
      <c r="P4" s="290"/>
      <c r="Q4" s="290"/>
      <c r="R4" s="290"/>
      <c r="S4" s="290"/>
      <c r="T4" s="290"/>
      <c r="U4" s="290"/>
      <c r="V4" s="290"/>
      <c r="W4" s="290"/>
      <c r="X4" s="290"/>
      <c r="Y4" s="290"/>
      <c r="Z4" s="290"/>
    </row>
    <row r="5" spans="1:26" ht="15" customHeight="1" x14ac:dyDescent="0.25">
      <c r="B5" s="13"/>
      <c r="C5" s="314" t="s">
        <v>66</v>
      </c>
      <c r="D5" s="332" t="s">
        <v>67</v>
      </c>
      <c r="E5" s="333"/>
      <c r="F5" s="333"/>
      <c r="G5" s="334"/>
      <c r="H5" s="386" t="s">
        <v>68</v>
      </c>
      <c r="I5" s="336"/>
      <c r="J5" s="336"/>
      <c r="K5" s="337"/>
      <c r="L5" s="316" t="s">
        <v>69</v>
      </c>
    </row>
    <row r="6" spans="1:26" ht="120" x14ac:dyDescent="0.25">
      <c r="A6" s="56" t="s">
        <v>209</v>
      </c>
      <c r="C6" s="315"/>
      <c r="D6" s="83" t="s">
        <v>71</v>
      </c>
      <c r="E6" s="81" t="s">
        <v>72</v>
      </c>
      <c r="F6" s="81" t="s">
        <v>73</v>
      </c>
      <c r="G6" s="84" t="s">
        <v>74</v>
      </c>
      <c r="H6" s="85" t="s">
        <v>71</v>
      </c>
      <c r="I6" s="82" t="s">
        <v>72</v>
      </c>
      <c r="J6" s="82" t="s">
        <v>75</v>
      </c>
      <c r="K6" s="86" t="s">
        <v>76</v>
      </c>
      <c r="L6" s="317"/>
      <c r="M6" s="110"/>
      <c r="N6" s="110"/>
      <c r="O6" s="110"/>
      <c r="P6" s="110"/>
      <c r="Q6" s="110"/>
      <c r="R6" s="110"/>
      <c r="S6" s="110"/>
      <c r="T6" s="110"/>
      <c r="U6" s="110"/>
      <c r="V6" s="110"/>
      <c r="W6" s="110"/>
      <c r="X6" s="110"/>
      <c r="Y6" s="110"/>
      <c r="Z6" s="110"/>
    </row>
    <row r="7" spans="1:26" x14ac:dyDescent="0.25">
      <c r="A7" s="293" t="str">
        <f>'1,2,3 - PERS_1'!A6</f>
        <v>PEFI - Prior year (2023) balances</v>
      </c>
      <c r="C7" s="92">
        <v>2398598000</v>
      </c>
      <c r="D7" s="93">
        <v>979759282</v>
      </c>
      <c r="E7" s="94"/>
      <c r="F7" s="95">
        <v>612713039</v>
      </c>
      <c r="G7" s="103">
        <v>1592472321</v>
      </c>
      <c r="H7" s="107">
        <v>-19733814</v>
      </c>
      <c r="I7" s="104">
        <v>-507538099</v>
      </c>
      <c r="J7" s="108">
        <v>-197025845</v>
      </c>
      <c r="K7" s="96">
        <v>-724297758</v>
      </c>
      <c r="L7" s="109">
        <v>-160329000</v>
      </c>
      <c r="M7" s="1"/>
      <c r="N7" s="1"/>
      <c r="O7" s="1"/>
      <c r="P7" s="1"/>
      <c r="Q7" s="1"/>
      <c r="R7" s="1"/>
      <c r="S7" s="1"/>
      <c r="T7" s="1"/>
      <c r="U7" s="1"/>
      <c r="V7" s="1"/>
      <c r="W7" s="1"/>
      <c r="X7" s="1"/>
      <c r="Y7" s="1"/>
      <c r="Z7" s="1"/>
    </row>
    <row r="8" spans="1:26" ht="15.75" thickBot="1" x14ac:dyDescent="0.3">
      <c r="A8" s="293" t="str">
        <f>'1,2,3 - PERS_1'!A7</f>
        <v>PEFI - Current year (2024) balances</v>
      </c>
      <c r="C8" s="97">
        <v>1872745000</v>
      </c>
      <c r="D8" s="98">
        <v>1378305009</v>
      </c>
      <c r="E8" s="99"/>
      <c r="F8" s="99">
        <v>770937133</v>
      </c>
      <c r="G8" s="100">
        <v>2149242142</v>
      </c>
      <c r="H8" s="105">
        <v>-14252200</v>
      </c>
      <c r="I8" s="106">
        <v>-308115258</v>
      </c>
      <c r="J8" s="106">
        <v>-157414534</v>
      </c>
      <c r="K8" s="101">
        <v>-479781992</v>
      </c>
      <c r="L8" s="102">
        <v>-27439000</v>
      </c>
      <c r="M8" s="31"/>
      <c r="N8" s="31"/>
      <c r="O8" s="31"/>
      <c r="P8" s="31"/>
      <c r="Q8" s="31"/>
      <c r="R8" s="31"/>
      <c r="S8" s="31"/>
      <c r="T8" s="31"/>
      <c r="U8" s="31"/>
      <c r="V8" s="31"/>
      <c r="W8" s="31"/>
      <c r="X8" s="31"/>
      <c r="Y8" s="31"/>
      <c r="Z8" s="31"/>
    </row>
    <row r="10" spans="1:26" ht="15.75" thickBot="1" x14ac:dyDescent="0.3">
      <c r="A10" t="s">
        <v>79</v>
      </c>
    </row>
    <row r="11" spans="1:26" ht="15.75" thickBot="1" x14ac:dyDescent="0.3">
      <c r="A11" t="str">
        <f>'1,2,3 - PERS_1'!A10</f>
        <v>2023 - enter you allocation % in the yellow cell</v>
      </c>
      <c r="B11" s="60"/>
      <c r="C11" s="223">
        <f>C7*$B$11</f>
        <v>0</v>
      </c>
      <c r="D11" s="224">
        <f t="shared" ref="D11:K11" si="0">D7*$B$11</f>
        <v>0</v>
      </c>
      <c r="E11" s="224">
        <f t="shared" si="0"/>
        <v>0</v>
      </c>
      <c r="F11" s="224">
        <f t="shared" si="0"/>
        <v>0</v>
      </c>
      <c r="G11" s="90">
        <f t="shared" si="0"/>
        <v>0</v>
      </c>
      <c r="H11" s="225">
        <f t="shared" si="0"/>
        <v>0</v>
      </c>
      <c r="I11" s="225">
        <f t="shared" si="0"/>
        <v>0</v>
      </c>
      <c r="J11" s="225">
        <f t="shared" si="0"/>
        <v>0</v>
      </c>
      <c r="K11" s="226">
        <f t="shared" si="0"/>
        <v>0</v>
      </c>
      <c r="L11" s="288"/>
      <c r="M11" s="61"/>
      <c r="N11" s="61"/>
      <c r="O11" s="61"/>
      <c r="P11" s="61"/>
      <c r="Q11" s="61"/>
      <c r="R11" s="61"/>
      <c r="S11" s="61"/>
      <c r="T11" s="61"/>
      <c r="U11" s="61"/>
      <c r="V11" s="61"/>
      <c r="W11" s="61"/>
      <c r="X11" s="61"/>
      <c r="Y11" s="61"/>
      <c r="Z11" s="61"/>
    </row>
    <row r="12" spans="1:26" ht="15.75" thickBot="1" x14ac:dyDescent="0.3">
      <c r="A12" t="str">
        <f>'1,2,3 - PERS_1'!A11</f>
        <v>2024 - enter you allocation % in the yellow cell</v>
      </c>
      <c r="B12" s="60"/>
      <c r="C12" s="223">
        <f>C8*$B$12</f>
        <v>0</v>
      </c>
      <c r="D12" s="224">
        <f>D8*$B$12</f>
        <v>0</v>
      </c>
      <c r="E12" s="224">
        <f t="shared" ref="E12:L12" si="1">E8*$B$12</f>
        <v>0</v>
      </c>
      <c r="F12" s="224">
        <f t="shared" si="1"/>
        <v>0</v>
      </c>
      <c r="G12" s="90">
        <f t="shared" si="1"/>
        <v>0</v>
      </c>
      <c r="H12" s="225">
        <f t="shared" si="1"/>
        <v>0</v>
      </c>
      <c r="I12" s="225">
        <f t="shared" si="1"/>
        <v>0</v>
      </c>
      <c r="J12" s="225">
        <f t="shared" si="1"/>
        <v>0</v>
      </c>
      <c r="K12" s="226">
        <f t="shared" si="1"/>
        <v>0</v>
      </c>
      <c r="L12" s="35">
        <f t="shared" si="1"/>
        <v>0</v>
      </c>
      <c r="M12" s="61"/>
      <c r="N12" s="61"/>
      <c r="O12" s="61"/>
      <c r="P12" s="61"/>
      <c r="Q12" s="61"/>
      <c r="R12" s="61"/>
      <c r="S12" s="61"/>
      <c r="T12" s="61"/>
      <c r="U12" s="61"/>
      <c r="V12" s="61"/>
      <c r="W12" s="61"/>
      <c r="X12" s="61"/>
      <c r="Y12" s="61"/>
      <c r="Z12" s="61"/>
    </row>
    <row r="14" spans="1:26" x14ac:dyDescent="0.25">
      <c r="A14" t="str">
        <f>'1,2,3 - PERS_1'!A13</f>
        <v xml:space="preserve">Contributions from 7/1/23 to 12/31/23: </v>
      </c>
      <c r="B14" s="62"/>
    </row>
    <row r="15" spans="1:26" x14ac:dyDescent="0.25">
      <c r="A15" t="str">
        <f>'1,2,3 - PERS_1'!A14</f>
        <v xml:space="preserve">Contributions from 7/1/24 to 12/31/24: </v>
      </c>
      <c r="B15" s="62"/>
    </row>
    <row r="16" spans="1:26" x14ac:dyDescent="0.25">
      <c r="G16" s="293"/>
    </row>
    <row r="17" spans="1:7" x14ac:dyDescent="0.25">
      <c r="G17" s="293"/>
    </row>
    <row r="18" spans="1:7" x14ac:dyDescent="0.25">
      <c r="A18" s="348" t="s">
        <v>84</v>
      </c>
      <c r="B18" s="348"/>
      <c r="C18" s="348"/>
      <c r="D18" s="348"/>
      <c r="E18" s="348"/>
    </row>
    <row r="19" spans="1:7" x14ac:dyDescent="0.25">
      <c r="B19" s="63" t="s">
        <v>85</v>
      </c>
      <c r="C19" s="63" t="s">
        <v>86</v>
      </c>
      <c r="E19" s="64"/>
      <c r="F19" s="64"/>
      <c r="G19" s="288"/>
    </row>
    <row r="20" spans="1:7" x14ac:dyDescent="0.25">
      <c r="A20" s="18" t="s">
        <v>210</v>
      </c>
      <c r="B20" s="35"/>
      <c r="C20" s="35">
        <f>-C11</f>
        <v>0</v>
      </c>
      <c r="E20" s="64"/>
      <c r="F20" s="64"/>
      <c r="G20" s="288"/>
    </row>
    <row r="21" spans="1:7" x14ac:dyDescent="0.25">
      <c r="A21" s="18" t="s">
        <v>140</v>
      </c>
      <c r="B21" s="35">
        <f>C12</f>
        <v>0</v>
      </c>
      <c r="C21" s="35"/>
      <c r="E21" s="57"/>
      <c r="F21" s="57"/>
      <c r="G21" s="288"/>
    </row>
    <row r="22" spans="1:7" x14ac:dyDescent="0.25">
      <c r="A22" s="58" t="s">
        <v>141</v>
      </c>
      <c r="B22" s="35"/>
      <c r="C22" s="35">
        <f>-G11</f>
        <v>0</v>
      </c>
      <c r="G22" s="288"/>
    </row>
    <row r="23" spans="1:7" x14ac:dyDescent="0.25">
      <c r="A23" s="18" t="s">
        <v>142</v>
      </c>
      <c r="B23" s="35">
        <f>G12</f>
        <v>0</v>
      </c>
      <c r="C23" s="35"/>
    </row>
    <row r="24" spans="1:7" x14ac:dyDescent="0.25">
      <c r="A24" s="18" t="s">
        <v>89</v>
      </c>
      <c r="B24" s="35">
        <f>-K11</f>
        <v>0</v>
      </c>
      <c r="C24" s="35"/>
    </row>
    <row r="25" spans="1:7" x14ac:dyDescent="0.25">
      <c r="A25" s="58" t="s">
        <v>90</v>
      </c>
      <c r="B25" s="35"/>
      <c r="C25" s="35">
        <f>K12</f>
        <v>0</v>
      </c>
    </row>
    <row r="26" spans="1:7" x14ac:dyDescent="0.25">
      <c r="A26" s="58" t="s">
        <v>91</v>
      </c>
      <c r="B26" s="35"/>
      <c r="C26" s="35">
        <f>-B14</f>
        <v>0</v>
      </c>
      <c r="G26" s="288"/>
    </row>
    <row r="27" spans="1:7" x14ac:dyDescent="0.25">
      <c r="A27" s="18" t="s">
        <v>92</v>
      </c>
      <c r="B27" s="35">
        <f>B15</f>
        <v>0</v>
      </c>
      <c r="C27" s="35"/>
      <c r="G27" s="288"/>
    </row>
    <row r="28" spans="1:7" x14ac:dyDescent="0.25">
      <c r="A28" s="18" t="str">
        <f>IF(SUM(B21:C27)&lt;0, "Adjustment to Pension Expense","      Adjustment to Pension Expense")</f>
        <v xml:space="preserve">      Adjustment to Pension Expense</v>
      </c>
      <c r="B28" s="35">
        <f>IF(SUM(B20:C27)&lt;0, SUM(B20:C27)*-1, 0)</f>
        <v>0</v>
      </c>
      <c r="C28" s="35">
        <f>IF(SUM(B20:C27)&lt;0, 0, SUM(B20:C27)*-1)</f>
        <v>0</v>
      </c>
    </row>
    <row r="30" spans="1:7" x14ac:dyDescent="0.25">
      <c r="A30" s="391" t="s">
        <v>143</v>
      </c>
      <c r="B30" s="391"/>
      <c r="C30" s="391"/>
    </row>
    <row r="31" spans="1:7" ht="14.65" customHeight="1" x14ac:dyDescent="0.25">
      <c r="A31" s="125" t="str">
        <f>IF(D55&gt;0, "Deferred Outflows", "Adjustment to Pension Expense")</f>
        <v>Adjustment to Pension Expense</v>
      </c>
      <c r="B31" s="35">
        <f>IF(D55&gt;0, D55, -D55)</f>
        <v>0</v>
      </c>
      <c r="C31" s="35"/>
      <c r="E31" s="76"/>
      <c r="F31" s="76"/>
      <c r="G31" s="2"/>
    </row>
    <row r="32" spans="1:7" x14ac:dyDescent="0.25">
      <c r="A32" s="58" t="str">
        <f>IF(D55&gt;0,"Adj. to Pension Expense","Deferred Inflow")</f>
        <v>Deferred Inflow</v>
      </c>
      <c r="B32" s="35"/>
      <c r="C32" s="35">
        <f>IF(D55&gt;0, -D55, D55)</f>
        <v>0</v>
      </c>
      <c r="E32" s="76"/>
      <c r="F32" s="76"/>
      <c r="G32" s="288"/>
    </row>
    <row r="33" spans="1:25" x14ac:dyDescent="0.25">
      <c r="B33" s="288"/>
      <c r="C33" s="288"/>
      <c r="G33" s="288"/>
    </row>
    <row r="34" spans="1:25" x14ac:dyDescent="0.25">
      <c r="A34" s="387" t="s">
        <v>144</v>
      </c>
      <c r="B34" s="387"/>
      <c r="C34" s="387"/>
      <c r="D34" s="387"/>
      <c r="G34" s="288"/>
    </row>
    <row r="35" spans="1:25" x14ac:dyDescent="0.25">
      <c r="A35" s="18" t="str">
        <f>IF(SUM(B36:C37)&lt;0, "Adjustment to Pension Expense","       Adjustment to Pension Expense")</f>
        <v xml:space="preserve">       Adjustment to Pension Expense</v>
      </c>
      <c r="B35" s="35">
        <f>IF(SUM(B36:C37)&lt;0, SUM(B36:C37)*-1, 0)</f>
        <v>0</v>
      </c>
      <c r="C35" s="35">
        <f>IF(SUM(B36:C37)&lt;0, 0, SUM(B36:C37)*-1)</f>
        <v>0</v>
      </c>
      <c r="E35" s="76"/>
      <c r="F35" s="76"/>
      <c r="G35" s="288"/>
    </row>
    <row r="36" spans="1:25" x14ac:dyDescent="0.25">
      <c r="A36" s="18" t="s">
        <v>145</v>
      </c>
      <c r="B36" s="35">
        <f>-W55</f>
        <v>0</v>
      </c>
      <c r="C36" s="35"/>
      <c r="E36" s="76"/>
      <c r="F36" s="76"/>
      <c r="G36" s="288"/>
    </row>
    <row r="37" spans="1:25" x14ac:dyDescent="0.25">
      <c r="A37" s="58" t="s">
        <v>104</v>
      </c>
      <c r="B37" s="35"/>
      <c r="C37" s="35">
        <f>-X55</f>
        <v>0</v>
      </c>
    </row>
    <row r="38" spans="1:25" x14ac:dyDescent="0.25">
      <c r="B38" s="288"/>
      <c r="C38" s="288"/>
    </row>
    <row r="39" spans="1:25" x14ac:dyDescent="0.25">
      <c r="A39" s="391" t="s">
        <v>211</v>
      </c>
      <c r="B39" s="391"/>
      <c r="C39" s="391"/>
    </row>
    <row r="40" spans="1:25" x14ac:dyDescent="0.25">
      <c r="A40" s="18" t="s">
        <v>212</v>
      </c>
      <c r="B40" s="35">
        <f>'5 - SpecFndg'!C32</f>
        <v>0</v>
      </c>
      <c r="C40" s="35"/>
      <c r="I40" s="65"/>
    </row>
    <row r="41" spans="1:25" x14ac:dyDescent="0.25">
      <c r="A41" s="58" t="s">
        <v>213</v>
      </c>
      <c r="B41" s="35"/>
      <c r="C41" s="35">
        <f>'5 - SpecFndg'!D33</f>
        <v>0</v>
      </c>
      <c r="I41" s="65"/>
    </row>
    <row r="42" spans="1:25" x14ac:dyDescent="0.25">
      <c r="C42" s="288"/>
      <c r="D42" s="288"/>
      <c r="G42" s="384" t="s">
        <v>146</v>
      </c>
      <c r="H42" s="384"/>
      <c r="I42" s="384"/>
      <c r="J42" s="384"/>
      <c r="K42" s="384"/>
      <c r="L42" s="384"/>
      <c r="M42" s="384"/>
      <c r="N42" s="384"/>
      <c r="O42" s="384"/>
      <c r="P42" s="384"/>
      <c r="Q42" s="384"/>
      <c r="R42" s="384"/>
    </row>
    <row r="43" spans="1:25" ht="15.75" thickBot="1" x14ac:dyDescent="0.3">
      <c r="B43" s="76"/>
      <c r="C43" s="111"/>
      <c r="D43" s="288"/>
      <c r="G43" s="385" t="s">
        <v>147</v>
      </c>
      <c r="H43" s="385"/>
      <c r="I43" s="385"/>
      <c r="J43" s="385"/>
      <c r="K43" s="385"/>
      <c r="L43" s="385"/>
      <c r="M43" s="385"/>
      <c r="N43" s="385"/>
      <c r="O43" s="385"/>
      <c r="P43" s="385"/>
      <c r="Q43" s="385"/>
      <c r="R43" s="385"/>
    </row>
    <row r="44" spans="1:25" x14ac:dyDescent="0.25">
      <c r="A44" s="345" t="s">
        <v>214</v>
      </c>
      <c r="B44" s="346"/>
      <c r="C44" s="346"/>
      <c r="D44" s="347"/>
      <c r="F44" s="345" t="s">
        <v>215</v>
      </c>
      <c r="G44" s="346"/>
      <c r="H44" s="346"/>
      <c r="I44" s="346"/>
      <c r="J44" s="346"/>
      <c r="K44" s="346"/>
      <c r="L44" s="346"/>
      <c r="M44" s="346"/>
      <c r="N44" s="346"/>
      <c r="O44" s="346"/>
      <c r="P44" s="346"/>
      <c r="Q44" s="346"/>
      <c r="R44" s="346"/>
      <c r="S44" s="346"/>
      <c r="T44" s="346"/>
      <c r="U44" s="346"/>
      <c r="V44" s="346"/>
      <c r="W44" s="346"/>
      <c r="X44" s="346"/>
      <c r="Y44" s="347"/>
    </row>
    <row r="45" spans="1:25" x14ac:dyDescent="0.25">
      <c r="A45" s="123"/>
      <c r="B45" s="288"/>
      <c r="C45" s="288"/>
      <c r="D45" s="66"/>
      <c r="F45" s="141" t="s">
        <v>150</v>
      </c>
      <c r="G45" s="368">
        <v>2017</v>
      </c>
      <c r="H45" s="369"/>
      <c r="I45" s="368">
        <v>2018</v>
      </c>
      <c r="J45" s="369"/>
      <c r="K45" s="368">
        <v>2019</v>
      </c>
      <c r="L45" s="369"/>
      <c r="M45" s="368">
        <v>2020</v>
      </c>
      <c r="N45" s="369"/>
      <c r="O45" s="368">
        <v>2021</v>
      </c>
      <c r="P45" s="369"/>
      <c r="Q45" s="368">
        <v>2022</v>
      </c>
      <c r="R45" s="369"/>
      <c r="S45" s="368">
        <v>2023</v>
      </c>
      <c r="T45" s="369"/>
      <c r="U45" s="368">
        <v>2024</v>
      </c>
      <c r="V45" s="369"/>
      <c r="W45" s="380" t="s">
        <v>151</v>
      </c>
      <c r="X45" s="380" t="s">
        <v>152</v>
      </c>
      <c r="Y45" s="377" t="s">
        <v>153</v>
      </c>
    </row>
    <row r="46" spans="1:25" x14ac:dyDescent="0.25">
      <c r="A46" s="123"/>
      <c r="B46" s="122">
        <f>'1,2,3 - PERS_1'!B33</f>
        <v>2023</v>
      </c>
      <c r="C46" s="122">
        <f>'1,2,3 - PERS_1'!C33</f>
        <v>2024</v>
      </c>
      <c r="D46" s="366" t="s">
        <v>183</v>
      </c>
      <c r="F46" s="132" t="s">
        <v>154</v>
      </c>
      <c r="G46" s="368" t="s">
        <v>189</v>
      </c>
      <c r="H46" s="369"/>
      <c r="I46" s="368" t="s">
        <v>216</v>
      </c>
      <c r="J46" s="369"/>
      <c r="K46" s="368" t="s">
        <v>217</v>
      </c>
      <c r="L46" s="369"/>
      <c r="M46" s="368" t="s">
        <v>189</v>
      </c>
      <c r="N46" s="369"/>
      <c r="O46" s="368" t="s">
        <v>190</v>
      </c>
      <c r="P46" s="369"/>
      <c r="Q46" s="368" t="s">
        <v>218</v>
      </c>
      <c r="R46" s="369"/>
      <c r="S46" s="368" t="s">
        <v>219</v>
      </c>
      <c r="T46" s="369"/>
      <c r="U46" s="368" t="s">
        <v>220</v>
      </c>
      <c r="V46" s="369"/>
      <c r="W46" s="381"/>
      <c r="X46" s="381"/>
      <c r="Y46" s="378"/>
    </row>
    <row r="47" spans="1:25" ht="15.75" thickBot="1" x14ac:dyDescent="0.3">
      <c r="A47" s="123"/>
      <c r="B47" s="67">
        <f>B11</f>
        <v>0</v>
      </c>
      <c r="C47" s="67">
        <f>B12</f>
        <v>0</v>
      </c>
      <c r="D47" s="367"/>
      <c r="F47" s="133" t="s">
        <v>160</v>
      </c>
      <c r="G47" s="134" t="s">
        <v>161</v>
      </c>
      <c r="H47" s="134" t="s">
        <v>162</v>
      </c>
      <c r="I47" s="134" t="s">
        <v>161</v>
      </c>
      <c r="J47" s="134" t="s">
        <v>162</v>
      </c>
      <c r="K47" s="134" t="s">
        <v>161</v>
      </c>
      <c r="L47" s="134" t="s">
        <v>162</v>
      </c>
      <c r="M47" s="134" t="s">
        <v>161</v>
      </c>
      <c r="N47" s="134" t="s">
        <v>162</v>
      </c>
      <c r="O47" s="134" t="s">
        <v>161</v>
      </c>
      <c r="P47" s="134" t="s">
        <v>162</v>
      </c>
      <c r="Q47" s="134" t="s">
        <v>161</v>
      </c>
      <c r="R47" s="134" t="s">
        <v>162</v>
      </c>
      <c r="S47" s="134" t="s">
        <v>161</v>
      </c>
      <c r="T47" s="134" t="s">
        <v>162</v>
      </c>
      <c r="U47" s="134" t="s">
        <v>161</v>
      </c>
      <c r="V47" s="134" t="s">
        <v>162</v>
      </c>
      <c r="W47" s="382"/>
      <c r="X47" s="382"/>
      <c r="Y47" s="379"/>
    </row>
    <row r="48" spans="1:25" x14ac:dyDescent="0.25">
      <c r="A48" s="123"/>
      <c r="D48" s="66"/>
      <c r="F48" s="137">
        <v>2017</v>
      </c>
      <c r="G48" s="205"/>
      <c r="H48" s="205"/>
      <c r="I48" s="206"/>
      <c r="J48" s="206"/>
      <c r="K48" s="206"/>
      <c r="L48" s="206"/>
      <c r="M48" s="206"/>
      <c r="N48" s="206"/>
      <c r="O48" s="206"/>
      <c r="P48" s="206"/>
      <c r="Q48" s="206"/>
      <c r="R48" s="206"/>
      <c r="S48" s="206"/>
      <c r="T48" s="206"/>
      <c r="U48" s="206"/>
      <c r="V48" s="206"/>
      <c r="W48" s="206">
        <f>+G48+I48+K48+M48+O48+Q48+S48+U48</f>
        <v>0</v>
      </c>
      <c r="X48" s="206">
        <f>+H48+J48+L48+N48+P48+R48+T48+V48</f>
        <v>0</v>
      </c>
      <c r="Y48" s="207">
        <f t="shared" ref="Y48:Y53" si="2">SUM(G48:T48)</f>
        <v>0</v>
      </c>
    </row>
    <row r="49" spans="1:26" x14ac:dyDescent="0.25">
      <c r="A49" s="123" t="s">
        <v>102</v>
      </c>
      <c r="B49" s="218">
        <f>C11</f>
        <v>0</v>
      </c>
      <c r="C49" s="35">
        <f>C7*$B$12</f>
        <v>0</v>
      </c>
      <c r="D49" s="222">
        <f>C49-B49</f>
        <v>0</v>
      </c>
      <c r="F49" s="135">
        <f>+F48+1</f>
        <v>2018</v>
      </c>
      <c r="G49" s="208"/>
      <c r="H49" s="208"/>
      <c r="I49" s="208"/>
      <c r="J49" s="208"/>
      <c r="K49" s="209"/>
      <c r="L49" s="209"/>
      <c r="M49" s="209"/>
      <c r="N49" s="209"/>
      <c r="O49" s="209"/>
      <c r="P49" s="209"/>
      <c r="Q49" s="209"/>
      <c r="R49" s="209"/>
      <c r="S49" s="209"/>
      <c r="T49" s="209"/>
      <c r="U49" s="206"/>
      <c r="V49" s="206"/>
      <c r="W49" s="206">
        <f>+G49+I49+K49+M49+O49+Q49+S49+U49</f>
        <v>0</v>
      </c>
      <c r="X49" s="206">
        <f>+H49+J49+L49+N49+P49+R49+T49+V49</f>
        <v>0</v>
      </c>
      <c r="Y49" s="210">
        <f t="shared" si="2"/>
        <v>0</v>
      </c>
    </row>
    <row r="50" spans="1:26" x14ac:dyDescent="0.25">
      <c r="A50" s="123" t="s">
        <v>104</v>
      </c>
      <c r="B50" s="35">
        <f>G11</f>
        <v>0</v>
      </c>
      <c r="C50" s="35">
        <f>G7*$B$12</f>
        <v>0</v>
      </c>
      <c r="D50" s="222">
        <f>C50-B50</f>
        <v>0</v>
      </c>
      <c r="F50" s="135">
        <f t="shared" ref="F50:F64" si="3">+F49+1</f>
        <v>2019</v>
      </c>
      <c r="G50" s="208"/>
      <c r="H50" s="208"/>
      <c r="I50" s="208"/>
      <c r="J50" s="208"/>
      <c r="K50" s="208"/>
      <c r="L50" s="208"/>
      <c r="M50" s="209"/>
      <c r="N50" s="209"/>
      <c r="O50" s="209"/>
      <c r="P50" s="209"/>
      <c r="Q50" s="209"/>
      <c r="R50" s="209"/>
      <c r="S50" s="209"/>
      <c r="T50" s="209"/>
      <c r="U50" s="206"/>
      <c r="V50" s="206"/>
      <c r="W50" s="206">
        <f t="shared" ref="W50:W57" si="4">+G50+I50+K50+M50+O50+Q50+S50+U50</f>
        <v>0</v>
      </c>
      <c r="X50" s="206">
        <f t="shared" ref="X50:X55" si="5">+H50+J50+L50+N50+P50+R50+T50+V50</f>
        <v>0</v>
      </c>
      <c r="Y50" s="210">
        <f t="shared" si="2"/>
        <v>0</v>
      </c>
      <c r="Z50" s="112"/>
    </row>
    <row r="51" spans="1:26" x14ac:dyDescent="0.25">
      <c r="A51" s="113" t="s">
        <v>106</v>
      </c>
      <c r="B51" s="218">
        <f>K11</f>
        <v>0</v>
      </c>
      <c r="C51" s="35">
        <f>K7*$B$12</f>
        <v>0</v>
      </c>
      <c r="D51" s="222">
        <f>C51-B51</f>
        <v>0</v>
      </c>
      <c r="F51" s="135">
        <f t="shared" si="3"/>
        <v>2020</v>
      </c>
      <c r="G51" s="208"/>
      <c r="H51" s="208"/>
      <c r="I51" s="208"/>
      <c r="J51" s="208"/>
      <c r="K51" s="208"/>
      <c r="L51" s="208"/>
      <c r="M51" s="208"/>
      <c r="N51" s="208"/>
      <c r="O51" s="209"/>
      <c r="P51" s="209"/>
      <c r="Q51" s="209"/>
      <c r="R51" s="209"/>
      <c r="S51" s="209"/>
      <c r="T51" s="209"/>
      <c r="U51" s="206"/>
      <c r="V51" s="206"/>
      <c r="W51" s="206">
        <f t="shared" si="4"/>
        <v>0</v>
      </c>
      <c r="X51" s="206">
        <f t="shared" si="5"/>
        <v>0</v>
      </c>
      <c r="Y51" s="210">
        <f t="shared" si="2"/>
        <v>0</v>
      </c>
      <c r="Z51" s="112"/>
    </row>
    <row r="52" spans="1:26" ht="15.75" thickBot="1" x14ac:dyDescent="0.3">
      <c r="A52" s="123" t="s">
        <v>107</v>
      </c>
      <c r="B52" s="288"/>
      <c r="C52" s="288"/>
      <c r="D52" s="71">
        <f>SUM(D49:D51)</f>
        <v>0</v>
      </c>
      <c r="F52" s="135">
        <f t="shared" si="3"/>
        <v>2021</v>
      </c>
      <c r="G52" s="208"/>
      <c r="H52" s="208"/>
      <c r="I52" s="208"/>
      <c r="J52" s="208"/>
      <c r="K52" s="208"/>
      <c r="L52" s="208"/>
      <c r="M52" s="208"/>
      <c r="N52" s="208"/>
      <c r="O52" s="208"/>
      <c r="P52" s="208"/>
      <c r="Q52" s="209"/>
      <c r="R52" s="209"/>
      <c r="S52" s="209"/>
      <c r="T52" s="209"/>
      <c r="U52" s="206"/>
      <c r="V52" s="206"/>
      <c r="W52" s="206">
        <f t="shared" si="4"/>
        <v>0</v>
      </c>
      <c r="X52" s="206">
        <f t="shared" si="5"/>
        <v>0</v>
      </c>
      <c r="Y52" s="210">
        <f t="shared" si="2"/>
        <v>0</v>
      </c>
      <c r="Z52" s="112"/>
    </row>
    <row r="53" spans="1:26" ht="15.75" thickTop="1" x14ac:dyDescent="0.25">
      <c r="A53" s="123"/>
      <c r="D53" s="66"/>
      <c r="F53" s="135">
        <f t="shared" si="3"/>
        <v>2022</v>
      </c>
      <c r="G53" s="208"/>
      <c r="H53" s="208"/>
      <c r="I53" s="208"/>
      <c r="J53" s="208"/>
      <c r="K53" s="208"/>
      <c r="L53" s="208"/>
      <c r="M53" s="208"/>
      <c r="N53" s="208"/>
      <c r="O53" s="208"/>
      <c r="P53" s="208"/>
      <c r="Q53" s="208"/>
      <c r="R53" s="208"/>
      <c r="S53" s="209"/>
      <c r="T53" s="209"/>
      <c r="U53" s="206"/>
      <c r="V53" s="206"/>
      <c r="W53" s="206">
        <f t="shared" si="4"/>
        <v>0</v>
      </c>
      <c r="X53" s="206">
        <f t="shared" si="5"/>
        <v>0</v>
      </c>
      <c r="Y53" s="210">
        <f t="shared" si="2"/>
        <v>0</v>
      </c>
      <c r="Z53" s="112"/>
    </row>
    <row r="54" spans="1:26" ht="15.75" customHeight="1" x14ac:dyDescent="0.25">
      <c r="A54" s="351" t="s">
        <v>163</v>
      </c>
      <c r="B54" s="352"/>
      <c r="C54" s="352"/>
      <c r="D54" s="72"/>
      <c r="F54" s="135">
        <f t="shared" si="3"/>
        <v>2023</v>
      </c>
      <c r="G54" s="208"/>
      <c r="H54" s="208"/>
      <c r="I54" s="208"/>
      <c r="J54" s="208"/>
      <c r="K54" s="208"/>
      <c r="L54" s="208"/>
      <c r="M54" s="208"/>
      <c r="N54" s="208"/>
      <c r="O54" s="208"/>
      <c r="P54" s="208"/>
      <c r="Q54" s="208"/>
      <c r="R54" s="208"/>
      <c r="S54" s="208"/>
      <c r="T54" s="208"/>
      <c r="U54" s="209"/>
      <c r="V54" s="209"/>
      <c r="W54" s="206">
        <f t="shared" si="4"/>
        <v>0</v>
      </c>
      <c r="X54" s="206">
        <f t="shared" si="5"/>
        <v>0</v>
      </c>
      <c r="Y54" s="210">
        <f t="shared" ref="Y54:Y64" si="6">SUM(G54:V54)</f>
        <v>0</v>
      </c>
    </row>
    <row r="55" spans="1:26" ht="15.75" thickBot="1" x14ac:dyDescent="0.3">
      <c r="A55" s="351"/>
      <c r="B55" s="352"/>
      <c r="C55" s="352"/>
      <c r="D55" s="119">
        <f>-D52</f>
        <v>0</v>
      </c>
      <c r="F55" s="136">
        <f t="shared" si="3"/>
        <v>2024</v>
      </c>
      <c r="G55" s="211"/>
      <c r="H55" s="211"/>
      <c r="I55" s="211"/>
      <c r="J55" s="211"/>
      <c r="K55" s="211"/>
      <c r="L55" s="211"/>
      <c r="M55" s="211"/>
      <c r="N55" s="211"/>
      <c r="O55" s="211"/>
      <c r="P55" s="211"/>
      <c r="Q55" s="211"/>
      <c r="R55" s="211"/>
      <c r="S55" s="211"/>
      <c r="T55" s="211"/>
      <c r="U55" s="212">
        <f>IF(D58&lt;0, D58, 0)</f>
        <v>0</v>
      </c>
      <c r="V55" s="212">
        <f>IF(D58&gt;0, D58, 0)</f>
        <v>0</v>
      </c>
      <c r="W55" s="212">
        <f t="shared" si="4"/>
        <v>0</v>
      </c>
      <c r="X55" s="212">
        <f t="shared" si="5"/>
        <v>0</v>
      </c>
      <c r="Y55" s="213">
        <f t="shared" si="6"/>
        <v>0</v>
      </c>
      <c r="Z55" s="184" t="s">
        <v>164</v>
      </c>
    </row>
    <row r="56" spans="1:26" x14ac:dyDescent="0.25">
      <c r="A56" s="11"/>
      <c r="B56" s="10"/>
      <c r="C56" s="375" t="s">
        <v>165</v>
      </c>
      <c r="D56" s="376"/>
      <c r="F56" s="194">
        <f t="shared" si="3"/>
        <v>2025</v>
      </c>
      <c r="G56" s="214"/>
      <c r="H56" s="214"/>
      <c r="I56" s="214"/>
      <c r="J56" s="214"/>
      <c r="K56" s="214"/>
      <c r="L56" s="214"/>
      <c r="M56" s="214"/>
      <c r="N56" s="214"/>
      <c r="O56" s="214"/>
      <c r="P56" s="214"/>
      <c r="Q56" s="214"/>
      <c r="R56" s="214"/>
      <c r="S56" s="214"/>
      <c r="T56" s="214"/>
      <c r="U56" s="215">
        <f>IF(D59&lt;0, D59, 0)</f>
        <v>0</v>
      </c>
      <c r="V56" s="215">
        <f>IF(D59&gt;0, D59, 0)</f>
        <v>0</v>
      </c>
      <c r="W56" s="215">
        <f t="shared" si="4"/>
        <v>0</v>
      </c>
      <c r="X56" s="215">
        <f t="shared" ref="X56:X64" si="7">+H56+J56+L56+N56+P56+R56+T56+V56</f>
        <v>0</v>
      </c>
      <c r="Y56" s="216">
        <f t="shared" si="6"/>
        <v>0</v>
      </c>
    </row>
    <row r="57" spans="1:26" ht="15.75" customHeight="1" x14ac:dyDescent="0.25">
      <c r="A57" s="11" t="s">
        <v>166</v>
      </c>
      <c r="B57" s="181" t="s">
        <v>167</v>
      </c>
      <c r="C57" s="180" t="s">
        <v>168</v>
      </c>
      <c r="D57" s="183">
        <v>10</v>
      </c>
      <c r="F57" s="282">
        <f t="shared" si="3"/>
        <v>2026</v>
      </c>
      <c r="G57" s="217"/>
      <c r="H57" s="217"/>
      <c r="I57" s="217"/>
      <c r="J57" s="217"/>
      <c r="K57" s="217"/>
      <c r="L57" s="217"/>
      <c r="M57" s="217"/>
      <c r="N57" s="217"/>
      <c r="O57" s="217"/>
      <c r="P57" s="217"/>
      <c r="Q57" s="217"/>
      <c r="R57" s="217"/>
      <c r="S57" s="217"/>
      <c r="T57" s="217"/>
      <c r="U57" s="218">
        <f>IF(D60&lt;0, D60, 0)</f>
        <v>0</v>
      </c>
      <c r="V57" s="218">
        <f>IF(D60&gt;0, D60, 0)</f>
        <v>0</v>
      </c>
      <c r="W57" s="215">
        <f t="shared" si="4"/>
        <v>0</v>
      </c>
      <c r="X57" s="215">
        <f t="shared" si="7"/>
        <v>0</v>
      </c>
      <c r="Y57" s="219">
        <f t="shared" si="6"/>
        <v>0</v>
      </c>
    </row>
    <row r="58" spans="1:26" x14ac:dyDescent="0.25">
      <c r="A58" s="11" t="s">
        <v>169</v>
      </c>
      <c r="B58" s="57"/>
      <c r="C58" s="179">
        <f>+C46</f>
        <v>2024</v>
      </c>
      <c r="D58" s="203">
        <f>D$55/$D$57</f>
        <v>0</v>
      </c>
      <c r="F58" s="282">
        <f t="shared" si="3"/>
        <v>2027</v>
      </c>
      <c r="G58" s="217"/>
      <c r="H58" s="217"/>
      <c r="I58" s="217"/>
      <c r="J58" s="217"/>
      <c r="K58" s="217"/>
      <c r="L58" s="217"/>
      <c r="M58" s="217"/>
      <c r="N58" s="217"/>
      <c r="O58" s="217"/>
      <c r="P58" s="217"/>
      <c r="Q58" s="217"/>
      <c r="R58" s="217"/>
      <c r="S58" s="217"/>
      <c r="T58" s="217"/>
      <c r="U58" s="218">
        <f t="shared" ref="U58:U64" si="8">IF(D61&lt;0, D61, 0)</f>
        <v>0</v>
      </c>
      <c r="V58" s="218">
        <f t="shared" ref="V58:V64" si="9">IF(D61&gt;0, D61, 0)</f>
        <v>0</v>
      </c>
      <c r="W58" s="215">
        <f t="shared" ref="W58:W64" si="10">+G58+I58+K58+M58+O58+Q58+S58+U58</f>
        <v>0</v>
      </c>
      <c r="X58" s="215">
        <f t="shared" si="7"/>
        <v>0</v>
      </c>
      <c r="Y58" s="219">
        <f t="shared" si="6"/>
        <v>0</v>
      </c>
    </row>
    <row r="59" spans="1:26" x14ac:dyDescent="0.25">
      <c r="A59" s="11" t="s">
        <v>170</v>
      </c>
      <c r="B59" s="57"/>
      <c r="C59" s="179">
        <f>+C58+1</f>
        <v>2025</v>
      </c>
      <c r="D59" s="203">
        <f t="shared" ref="D59:D66" si="11">D$55/$D$57</f>
        <v>0</v>
      </c>
      <c r="F59" s="282">
        <f t="shared" si="3"/>
        <v>2028</v>
      </c>
      <c r="G59" s="217"/>
      <c r="H59" s="217"/>
      <c r="I59" s="217"/>
      <c r="J59" s="217"/>
      <c r="K59" s="217"/>
      <c r="L59" s="217"/>
      <c r="M59" s="217"/>
      <c r="N59" s="217"/>
      <c r="O59" s="217"/>
      <c r="P59" s="217"/>
      <c r="Q59" s="217"/>
      <c r="R59" s="217"/>
      <c r="S59" s="217"/>
      <c r="T59" s="217"/>
      <c r="U59" s="218">
        <f t="shared" si="8"/>
        <v>0</v>
      </c>
      <c r="V59" s="218">
        <f t="shared" si="9"/>
        <v>0</v>
      </c>
      <c r="W59" s="215">
        <f t="shared" si="10"/>
        <v>0</v>
      </c>
      <c r="X59" s="215">
        <f t="shared" si="7"/>
        <v>0</v>
      </c>
      <c r="Y59" s="219">
        <f t="shared" si="6"/>
        <v>0</v>
      </c>
    </row>
    <row r="60" spans="1:26" x14ac:dyDescent="0.25">
      <c r="A60" s="11"/>
      <c r="B60" s="57"/>
      <c r="C60" s="179">
        <f t="shared" ref="C60:C67" si="12">+C59+1</f>
        <v>2026</v>
      </c>
      <c r="D60" s="203">
        <f t="shared" si="11"/>
        <v>0</v>
      </c>
      <c r="F60" s="282">
        <f t="shared" si="3"/>
        <v>2029</v>
      </c>
      <c r="G60" s="217"/>
      <c r="H60" s="217"/>
      <c r="I60" s="217"/>
      <c r="J60" s="217"/>
      <c r="K60" s="217"/>
      <c r="L60" s="217"/>
      <c r="M60" s="217"/>
      <c r="N60" s="217"/>
      <c r="O60" s="217"/>
      <c r="P60" s="217"/>
      <c r="Q60" s="217"/>
      <c r="R60" s="217"/>
      <c r="S60" s="217"/>
      <c r="T60" s="217"/>
      <c r="U60" s="218">
        <f t="shared" si="8"/>
        <v>0</v>
      </c>
      <c r="V60" s="218">
        <f t="shared" si="9"/>
        <v>0</v>
      </c>
      <c r="W60" s="215">
        <f t="shared" si="10"/>
        <v>0</v>
      </c>
      <c r="X60" s="215">
        <f t="shared" si="7"/>
        <v>0</v>
      </c>
      <c r="Y60" s="219">
        <f t="shared" si="6"/>
        <v>0</v>
      </c>
    </row>
    <row r="61" spans="1:26" x14ac:dyDescent="0.25">
      <c r="A61" s="11" t="s">
        <v>171</v>
      </c>
      <c r="B61" s="57"/>
      <c r="C61" s="179">
        <f t="shared" si="12"/>
        <v>2027</v>
      </c>
      <c r="D61" s="203">
        <f t="shared" si="11"/>
        <v>0</v>
      </c>
      <c r="F61" s="282">
        <f t="shared" si="3"/>
        <v>2030</v>
      </c>
      <c r="G61" s="217"/>
      <c r="H61" s="217"/>
      <c r="I61" s="217"/>
      <c r="J61" s="217"/>
      <c r="K61" s="217"/>
      <c r="L61" s="217"/>
      <c r="M61" s="217"/>
      <c r="N61" s="217"/>
      <c r="O61" s="217"/>
      <c r="P61" s="217"/>
      <c r="Q61" s="217"/>
      <c r="R61" s="217"/>
      <c r="S61" s="217"/>
      <c r="T61" s="217"/>
      <c r="U61" s="218">
        <f t="shared" si="8"/>
        <v>0</v>
      </c>
      <c r="V61" s="218">
        <f t="shared" si="9"/>
        <v>0</v>
      </c>
      <c r="W61" s="215">
        <f t="shared" si="10"/>
        <v>0</v>
      </c>
      <c r="X61" s="215">
        <f t="shared" si="7"/>
        <v>0</v>
      </c>
      <c r="Y61" s="219">
        <f t="shared" si="6"/>
        <v>0</v>
      </c>
    </row>
    <row r="62" spans="1:26" x14ac:dyDescent="0.25">
      <c r="A62" s="11" t="s">
        <v>173</v>
      </c>
      <c r="B62" s="57"/>
      <c r="C62" s="179">
        <f t="shared" si="12"/>
        <v>2028</v>
      </c>
      <c r="D62" s="203">
        <f t="shared" si="11"/>
        <v>0</v>
      </c>
      <c r="F62" s="282">
        <f t="shared" si="3"/>
        <v>2031</v>
      </c>
      <c r="G62" s="217"/>
      <c r="H62" s="217"/>
      <c r="I62" s="217"/>
      <c r="J62" s="217"/>
      <c r="K62" s="217"/>
      <c r="L62" s="217"/>
      <c r="M62" s="217"/>
      <c r="N62" s="217"/>
      <c r="O62" s="217"/>
      <c r="P62" s="217"/>
      <c r="Q62" s="217"/>
      <c r="R62" s="217"/>
      <c r="S62" s="217"/>
      <c r="T62" s="217"/>
      <c r="U62" s="218">
        <f t="shared" si="8"/>
        <v>0</v>
      </c>
      <c r="V62" s="218">
        <f t="shared" si="9"/>
        <v>0</v>
      </c>
      <c r="W62" s="215">
        <f t="shared" si="10"/>
        <v>0</v>
      </c>
      <c r="X62" s="215">
        <f t="shared" si="7"/>
        <v>0</v>
      </c>
      <c r="Y62" s="219">
        <f t="shared" si="6"/>
        <v>0</v>
      </c>
    </row>
    <row r="63" spans="1:26" x14ac:dyDescent="0.25">
      <c r="A63" s="32" t="s">
        <v>174</v>
      </c>
      <c r="B63" s="57"/>
      <c r="C63" s="179">
        <f t="shared" si="12"/>
        <v>2029</v>
      </c>
      <c r="D63" s="203">
        <f t="shared" si="11"/>
        <v>0</v>
      </c>
      <c r="F63" s="282">
        <f t="shared" si="3"/>
        <v>2032</v>
      </c>
      <c r="G63" s="217"/>
      <c r="H63" s="217"/>
      <c r="I63" s="217"/>
      <c r="J63" s="217"/>
      <c r="K63" s="217"/>
      <c r="L63" s="217"/>
      <c r="M63" s="217"/>
      <c r="N63" s="217"/>
      <c r="O63" s="217"/>
      <c r="P63" s="217"/>
      <c r="Q63" s="217"/>
      <c r="R63" s="217"/>
      <c r="S63" s="217"/>
      <c r="T63" s="217"/>
      <c r="U63" s="218">
        <f t="shared" si="8"/>
        <v>0</v>
      </c>
      <c r="V63" s="218">
        <f t="shared" si="9"/>
        <v>0</v>
      </c>
      <c r="W63" s="215">
        <f t="shared" si="10"/>
        <v>0</v>
      </c>
      <c r="X63" s="215">
        <f t="shared" si="7"/>
        <v>0</v>
      </c>
      <c r="Y63" s="219">
        <f t="shared" si="6"/>
        <v>0</v>
      </c>
    </row>
    <row r="64" spans="1:26" x14ac:dyDescent="0.25">
      <c r="A64" s="120"/>
      <c r="B64" s="3"/>
      <c r="C64" s="179">
        <f t="shared" si="12"/>
        <v>2030</v>
      </c>
      <c r="D64" s="203">
        <f t="shared" si="11"/>
        <v>0</v>
      </c>
      <c r="F64" s="282">
        <f t="shared" si="3"/>
        <v>2033</v>
      </c>
      <c r="G64" s="217"/>
      <c r="H64" s="217"/>
      <c r="I64" s="217"/>
      <c r="J64" s="217"/>
      <c r="K64" s="217"/>
      <c r="L64" s="217"/>
      <c r="M64" s="217"/>
      <c r="N64" s="217"/>
      <c r="O64" s="217"/>
      <c r="P64" s="217"/>
      <c r="Q64" s="217"/>
      <c r="R64" s="217"/>
      <c r="S64" s="217"/>
      <c r="T64" s="217"/>
      <c r="U64" s="218">
        <f t="shared" si="8"/>
        <v>0</v>
      </c>
      <c r="V64" s="218">
        <f t="shared" si="9"/>
        <v>0</v>
      </c>
      <c r="W64" s="215">
        <f t="shared" si="10"/>
        <v>0</v>
      </c>
      <c r="X64" s="215">
        <f t="shared" si="7"/>
        <v>0</v>
      </c>
      <c r="Y64" s="219">
        <f t="shared" si="6"/>
        <v>0</v>
      </c>
    </row>
    <row r="65" spans="1:27" ht="15.75" thickBot="1" x14ac:dyDescent="0.3">
      <c r="A65" s="120"/>
      <c r="B65" s="77"/>
      <c r="C65" s="179">
        <f t="shared" si="12"/>
        <v>2031</v>
      </c>
      <c r="D65" s="203">
        <f t="shared" si="11"/>
        <v>0</v>
      </c>
      <c r="F65" s="283" t="str">
        <f>'1,2,3 - PERS_2-3'!F57</f>
        <v>Balance as of 2024</v>
      </c>
      <c r="G65" s="220">
        <f>SUM(G56:G64)</f>
        <v>0</v>
      </c>
      <c r="H65" s="220">
        <f>SUM(H56:H64)</f>
        <v>0</v>
      </c>
      <c r="I65" s="220">
        <f t="shared" ref="I65:V65" si="13">SUM(I56:I64)</f>
        <v>0</v>
      </c>
      <c r="J65" s="220">
        <f t="shared" si="13"/>
        <v>0</v>
      </c>
      <c r="K65" s="220">
        <f t="shared" si="13"/>
        <v>0</v>
      </c>
      <c r="L65" s="220">
        <f t="shared" si="13"/>
        <v>0</v>
      </c>
      <c r="M65" s="220">
        <f t="shared" si="13"/>
        <v>0</v>
      </c>
      <c r="N65" s="220">
        <f t="shared" si="13"/>
        <v>0</v>
      </c>
      <c r="O65" s="220">
        <f t="shared" si="13"/>
        <v>0</v>
      </c>
      <c r="P65" s="220">
        <f t="shared" si="13"/>
        <v>0</v>
      </c>
      <c r="Q65" s="220">
        <f t="shared" si="13"/>
        <v>0</v>
      </c>
      <c r="R65" s="220">
        <f t="shared" si="13"/>
        <v>0</v>
      </c>
      <c r="S65" s="220">
        <f t="shared" si="13"/>
        <v>0</v>
      </c>
      <c r="T65" s="220">
        <f t="shared" si="13"/>
        <v>0</v>
      </c>
      <c r="U65" s="220">
        <f t="shared" si="13"/>
        <v>0</v>
      </c>
      <c r="V65" s="220">
        <f t="shared" si="13"/>
        <v>0</v>
      </c>
      <c r="W65" s="220">
        <f>SUM(W56:W64)</f>
        <v>0</v>
      </c>
      <c r="X65" s="220">
        <f>SUM(X56:X64)</f>
        <v>0</v>
      </c>
      <c r="Y65" s="221">
        <f>SUM(Y56:Y64)</f>
        <v>0</v>
      </c>
    </row>
    <row r="66" spans="1:27" x14ac:dyDescent="0.25">
      <c r="A66" s="120"/>
      <c r="B66" s="77"/>
      <c r="C66" s="179">
        <f t="shared" si="12"/>
        <v>2032</v>
      </c>
      <c r="D66" s="203">
        <f t="shared" si="11"/>
        <v>0</v>
      </c>
    </row>
    <row r="67" spans="1:27" ht="15.75" thickBot="1" x14ac:dyDescent="0.3">
      <c r="A67" s="123"/>
      <c r="C67" s="179">
        <f t="shared" si="12"/>
        <v>2033</v>
      </c>
      <c r="D67" s="203">
        <f>D68-SUM(D58:D66)</f>
        <v>0</v>
      </c>
    </row>
    <row r="68" spans="1:27" ht="15" customHeight="1" thickBot="1" x14ac:dyDescent="0.3">
      <c r="A68" s="124"/>
      <c r="B68" s="117"/>
      <c r="C68" s="138" t="s">
        <v>175</v>
      </c>
      <c r="D68" s="204">
        <f>D55</f>
        <v>0</v>
      </c>
      <c r="F68" s="339" t="s">
        <v>94</v>
      </c>
      <c r="G68" s="341"/>
      <c r="H68" s="323" t="s">
        <v>202</v>
      </c>
      <c r="I68" s="323" t="s">
        <v>203</v>
      </c>
      <c r="J68" s="330" t="s">
        <v>97</v>
      </c>
      <c r="K68" s="308"/>
    </row>
    <row r="69" spans="1:27" ht="15.75" thickBot="1" x14ac:dyDescent="0.3">
      <c r="F69" s="342"/>
      <c r="G69" s="344"/>
      <c r="H69" s="324"/>
      <c r="I69" s="324"/>
      <c r="J69" s="330"/>
      <c r="K69" s="308"/>
    </row>
    <row r="70" spans="1:27" ht="15" customHeight="1" x14ac:dyDescent="0.25">
      <c r="F70" s="319" t="s">
        <v>99</v>
      </c>
      <c r="G70" s="320"/>
      <c r="H70" s="196"/>
      <c r="I70" s="197"/>
      <c r="L70" s="12"/>
      <c r="M70" s="12"/>
    </row>
    <row r="71" spans="1:27" ht="15.75" thickBot="1" x14ac:dyDescent="0.3">
      <c r="F71" s="321"/>
      <c r="G71" s="322"/>
      <c r="H71" s="198">
        <f>D12</f>
        <v>0</v>
      </c>
      <c r="I71" s="199">
        <f>H12</f>
        <v>0</v>
      </c>
      <c r="J71" s="12"/>
      <c r="K71" s="12"/>
      <c r="L71" s="12"/>
      <c r="M71" s="12"/>
      <c r="N71" s="12"/>
    </row>
    <row r="72" spans="1:27" x14ac:dyDescent="0.25">
      <c r="F72" s="319" t="s">
        <v>101</v>
      </c>
      <c r="G72" s="320"/>
      <c r="H72" s="196"/>
      <c r="I72" s="197"/>
      <c r="J72" s="12"/>
      <c r="K72" s="12"/>
      <c r="L72" s="12"/>
      <c r="M72" s="12"/>
      <c r="N72" s="12"/>
    </row>
    <row r="73" spans="1:27" x14ac:dyDescent="0.25">
      <c r="F73" s="355"/>
      <c r="G73" s="356"/>
      <c r="H73" s="200">
        <f>E12</f>
        <v>0</v>
      </c>
      <c r="I73" s="69">
        <f>I12</f>
        <v>0</v>
      </c>
      <c r="J73" s="12"/>
      <c r="K73" s="12"/>
      <c r="L73" s="12"/>
      <c r="M73" s="12"/>
      <c r="N73" s="12"/>
    </row>
    <row r="74" spans="1:27" ht="15.75" thickBot="1" x14ac:dyDescent="0.3">
      <c r="F74" s="321"/>
      <c r="G74" s="322"/>
      <c r="H74" s="198"/>
      <c r="I74" s="199"/>
      <c r="J74" s="12"/>
      <c r="K74" s="12"/>
      <c r="L74" s="12"/>
      <c r="M74" s="12"/>
      <c r="N74" s="12"/>
    </row>
    <row r="75" spans="1:27" ht="15.75" thickBot="1" x14ac:dyDescent="0.3">
      <c r="F75" s="325" t="s">
        <v>103</v>
      </c>
      <c r="G75" s="326"/>
      <c r="H75" s="201">
        <f>F12</f>
        <v>0</v>
      </c>
      <c r="I75" s="202">
        <f>J12</f>
        <v>0</v>
      </c>
      <c r="J75" s="12"/>
      <c r="K75" s="12"/>
      <c r="L75" s="12"/>
      <c r="M75" s="12"/>
      <c r="N75" s="12"/>
      <c r="O75" s="13"/>
      <c r="P75" s="13"/>
      <c r="Q75" s="13"/>
      <c r="R75" s="13"/>
      <c r="S75" s="13"/>
      <c r="T75" s="13"/>
      <c r="U75" s="13"/>
      <c r="V75" s="13"/>
      <c r="W75" s="13"/>
      <c r="X75" s="13"/>
      <c r="Y75" s="6"/>
      <c r="Z75" s="13"/>
      <c r="AA75" s="288"/>
    </row>
    <row r="76" spans="1:27" x14ac:dyDescent="0.25">
      <c r="F76" s="357" t="s">
        <v>105</v>
      </c>
      <c r="G76" s="358"/>
      <c r="H76" s="196"/>
      <c r="I76" s="197"/>
      <c r="J76" s="12"/>
      <c r="K76" s="12"/>
      <c r="L76" s="12"/>
      <c r="M76" s="12"/>
      <c r="N76" s="12"/>
    </row>
    <row r="77" spans="1:27" x14ac:dyDescent="0.25">
      <c r="F77" s="359"/>
      <c r="G77" s="360"/>
      <c r="H77" s="200"/>
      <c r="I77" s="69"/>
      <c r="J77" s="12"/>
      <c r="K77" s="12"/>
      <c r="L77" s="12"/>
      <c r="M77" s="12"/>
      <c r="N77" s="12"/>
    </row>
    <row r="78" spans="1:27" x14ac:dyDescent="0.25">
      <c r="F78" s="359"/>
      <c r="G78" s="360"/>
      <c r="H78" s="200">
        <f>X65</f>
        <v>0</v>
      </c>
      <c r="I78" s="69">
        <f>W65</f>
        <v>0</v>
      </c>
      <c r="J78" s="12"/>
      <c r="K78" s="12"/>
      <c r="L78" s="12"/>
      <c r="M78" s="12"/>
      <c r="N78" s="12"/>
    </row>
    <row r="79" spans="1:27" ht="15.75" thickBot="1" x14ac:dyDescent="0.3">
      <c r="F79" s="361"/>
      <c r="G79" s="362"/>
      <c r="H79" s="198"/>
      <c r="I79" s="199"/>
      <c r="J79" s="12"/>
      <c r="K79" s="12"/>
      <c r="L79" s="12"/>
      <c r="M79" s="12"/>
      <c r="N79" s="12"/>
    </row>
    <row r="80" spans="1:27" ht="15" customHeight="1" x14ac:dyDescent="0.25">
      <c r="F80" s="319" t="s">
        <v>108</v>
      </c>
      <c r="G80" s="320"/>
      <c r="H80" s="196">
        <f>B15</f>
        <v>0</v>
      </c>
      <c r="I80" s="197"/>
      <c r="J80" s="12"/>
      <c r="K80" s="12"/>
      <c r="L80" s="12"/>
      <c r="M80" s="12"/>
      <c r="N80" s="12"/>
    </row>
    <row r="81" spans="1:14" ht="15.75" thickBot="1" x14ac:dyDescent="0.3">
      <c r="F81" s="321"/>
      <c r="G81" s="322"/>
      <c r="H81" s="198"/>
      <c r="I81" s="199"/>
      <c r="J81" s="12"/>
      <c r="K81" s="12"/>
      <c r="L81" s="12"/>
      <c r="M81" s="12"/>
      <c r="N81" s="12"/>
    </row>
    <row r="82" spans="1:14" ht="15.75" thickBot="1" x14ac:dyDescent="0.3">
      <c r="F82" s="325" t="s">
        <v>110</v>
      </c>
      <c r="G82" s="326"/>
      <c r="H82" s="201">
        <f>SUM(H70:H81)</f>
        <v>0</v>
      </c>
      <c r="I82" s="202">
        <f>SUM(I70:I81)</f>
        <v>0</v>
      </c>
      <c r="J82" s="12"/>
      <c r="K82" s="12"/>
      <c r="L82" s="12"/>
      <c r="M82" s="12"/>
      <c r="N82" s="12"/>
    </row>
    <row r="83" spans="1:14" x14ac:dyDescent="0.25">
      <c r="H83" s="12"/>
      <c r="I83" s="12"/>
      <c r="J83" s="12"/>
      <c r="K83" s="12"/>
      <c r="L83" s="12"/>
      <c r="M83" s="12"/>
      <c r="N83" s="12"/>
    </row>
    <row r="84" spans="1:14" x14ac:dyDescent="0.25">
      <c r="A84" s="293"/>
      <c r="B84" s="327" t="s">
        <v>221</v>
      </c>
      <c r="C84" s="327"/>
      <c r="D84" s="327"/>
      <c r="E84" s="327"/>
      <c r="F84" s="327"/>
      <c r="G84" s="327"/>
      <c r="H84" s="327"/>
      <c r="I84" s="327"/>
    </row>
    <row r="85" spans="1:14" ht="30" x14ac:dyDescent="0.25">
      <c r="B85" s="74" t="s">
        <v>194</v>
      </c>
      <c r="C85" s="75" t="s">
        <v>113</v>
      </c>
      <c r="D85" s="75" t="s">
        <v>114</v>
      </c>
      <c r="E85" s="75" t="s">
        <v>115</v>
      </c>
      <c r="F85" s="140" t="s">
        <v>116</v>
      </c>
      <c r="G85" s="363" t="s">
        <v>222</v>
      </c>
      <c r="H85" s="363" t="s">
        <v>117</v>
      </c>
      <c r="I85" s="363" t="s">
        <v>118</v>
      </c>
    </row>
    <row r="86" spans="1:14" x14ac:dyDescent="0.25">
      <c r="A86" s="131" t="s">
        <v>119</v>
      </c>
      <c r="B86" s="35">
        <f>C11</f>
        <v>0</v>
      </c>
      <c r="C86" s="35">
        <f>G11</f>
        <v>0</v>
      </c>
      <c r="D86" s="35">
        <f>B14</f>
        <v>0</v>
      </c>
      <c r="E86" s="35">
        <f>K11</f>
        <v>0</v>
      </c>
      <c r="F86" s="35">
        <f>SUM(G55:T64)</f>
        <v>0</v>
      </c>
      <c r="G86" s="364"/>
      <c r="H86" s="364"/>
      <c r="I86" s="364"/>
    </row>
    <row r="87" spans="1:14" ht="15" customHeight="1" thickBot="1" x14ac:dyDescent="0.3">
      <c r="A87" s="131" t="s">
        <v>120</v>
      </c>
      <c r="B87" s="40">
        <f>C12</f>
        <v>0</v>
      </c>
      <c r="C87" s="40">
        <f>G12</f>
        <v>0</v>
      </c>
      <c r="D87" s="40">
        <f>B15</f>
        <v>0</v>
      </c>
      <c r="E87" s="40">
        <f>K12</f>
        <v>0</v>
      </c>
      <c r="F87" s="40">
        <f>Y65</f>
        <v>0</v>
      </c>
      <c r="G87" s="365"/>
      <c r="H87" s="365"/>
      <c r="I87" s="365"/>
      <c r="J87" s="308" t="s">
        <v>121</v>
      </c>
      <c r="K87" s="308"/>
    </row>
    <row r="88" spans="1:14" ht="29.1" customHeight="1" x14ac:dyDescent="0.25">
      <c r="A88" s="76" t="s">
        <v>122</v>
      </c>
      <c r="B88" s="129">
        <f>B86-B87</f>
        <v>0</v>
      </c>
      <c r="C88" s="129">
        <f>C86-C87</f>
        <v>0</v>
      </c>
      <c r="D88" s="129">
        <f>D86-D87</f>
        <v>0</v>
      </c>
      <c r="E88" s="129">
        <f>E86-E87</f>
        <v>0</v>
      </c>
      <c r="F88" s="129">
        <f>F86-F87</f>
        <v>0</v>
      </c>
      <c r="G88" s="129">
        <f>B40</f>
        <v>0</v>
      </c>
      <c r="H88" s="129">
        <f>SUM(B88:G88)</f>
        <v>0</v>
      </c>
      <c r="I88" s="130"/>
      <c r="J88" s="308"/>
      <c r="K88" s="308"/>
    </row>
    <row r="89" spans="1:14" x14ac:dyDescent="0.25">
      <c r="K89" s="12"/>
    </row>
    <row r="90" spans="1:14" x14ac:dyDescent="0.25">
      <c r="A90" s="293"/>
      <c r="B90" s="35">
        <f>B88</f>
        <v>0</v>
      </c>
      <c r="C90" s="370" t="s">
        <v>206</v>
      </c>
      <c r="D90" s="318"/>
      <c r="F90" s="288"/>
    </row>
    <row r="91" spans="1:14" x14ac:dyDescent="0.25">
      <c r="A91" s="293"/>
      <c r="B91" s="35">
        <f>C88</f>
        <v>0</v>
      </c>
      <c r="C91" s="309" t="s">
        <v>124</v>
      </c>
      <c r="D91" s="307"/>
      <c r="F91" s="288"/>
      <c r="G91" s="310" t="s">
        <v>125</v>
      </c>
      <c r="H91" s="310"/>
      <c r="I91" s="310"/>
      <c r="J91" s="310"/>
      <c r="K91" s="310"/>
    </row>
    <row r="92" spans="1:14" x14ac:dyDescent="0.25">
      <c r="A92" s="293"/>
      <c r="B92" s="35">
        <f>D88</f>
        <v>0</v>
      </c>
      <c r="C92" s="309" t="s">
        <v>126</v>
      </c>
      <c r="D92" s="307"/>
      <c r="F92" s="35">
        <f>L12</f>
        <v>0</v>
      </c>
      <c r="G92" s="309" t="s">
        <v>127</v>
      </c>
      <c r="H92" s="307"/>
      <c r="I92" s="307"/>
      <c r="J92" s="307"/>
      <c r="K92" s="307"/>
    </row>
    <row r="93" spans="1:14" x14ac:dyDescent="0.25">
      <c r="B93" s="35">
        <f>E88</f>
        <v>0</v>
      </c>
      <c r="C93" s="309" t="s">
        <v>128</v>
      </c>
      <c r="D93" s="307"/>
      <c r="F93" s="35">
        <f>Y54</f>
        <v>0</v>
      </c>
      <c r="G93" s="309" t="s">
        <v>178</v>
      </c>
      <c r="H93" s="307"/>
      <c r="I93" s="307"/>
      <c r="J93" s="307"/>
      <c r="K93" s="307"/>
    </row>
    <row r="94" spans="1:14" x14ac:dyDescent="0.25">
      <c r="B94" s="35">
        <f>F88</f>
        <v>0</v>
      </c>
      <c r="C94" s="372" t="s">
        <v>223</v>
      </c>
      <c r="D94" s="373"/>
      <c r="E94" s="374"/>
      <c r="F94" s="35">
        <f>B40</f>
        <v>0</v>
      </c>
      <c r="G94" s="309" t="s">
        <v>224</v>
      </c>
      <c r="H94" s="307"/>
      <c r="I94" s="307"/>
      <c r="J94" s="307"/>
      <c r="K94" s="307"/>
    </row>
    <row r="95" spans="1:14" x14ac:dyDescent="0.25">
      <c r="B95" s="35">
        <f>G88</f>
        <v>0</v>
      </c>
      <c r="C95" s="372" t="s">
        <v>225</v>
      </c>
      <c r="D95" s="373"/>
      <c r="E95" s="374"/>
      <c r="F95" s="35">
        <f>-2988912.32*B12</f>
        <v>0</v>
      </c>
      <c r="G95" s="309" t="s">
        <v>226</v>
      </c>
      <c r="H95" s="307"/>
      <c r="I95" s="307"/>
      <c r="J95" s="307"/>
      <c r="K95" s="307"/>
    </row>
    <row r="96" spans="1:14" x14ac:dyDescent="0.25">
      <c r="B96" s="35">
        <f>I88</f>
        <v>0</v>
      </c>
      <c r="C96" s="309" t="s">
        <v>132</v>
      </c>
      <c r="D96" s="307"/>
      <c r="F96" s="121"/>
      <c r="G96" s="309" t="s">
        <v>133</v>
      </c>
      <c r="H96" s="307"/>
      <c r="I96" s="307"/>
      <c r="J96" s="307"/>
      <c r="K96" s="307"/>
    </row>
    <row r="97" spans="2:11" ht="15.75" thickBot="1" x14ac:dyDescent="0.3">
      <c r="B97" s="5">
        <f>SUM(B90:B96)</f>
        <v>0</v>
      </c>
      <c r="C97" s="307" t="s">
        <v>134</v>
      </c>
      <c r="D97" s="307"/>
      <c r="F97" s="5">
        <f>SUM(F92:F96)</f>
        <v>0</v>
      </c>
      <c r="G97" s="307" t="s">
        <v>135</v>
      </c>
      <c r="H97" s="307"/>
      <c r="I97" s="307"/>
      <c r="J97" s="307"/>
      <c r="K97" s="307"/>
    </row>
    <row r="98" spans="2:11" ht="15.75" thickTop="1" x14ac:dyDescent="0.25"/>
    <row r="99" spans="2:11" x14ac:dyDescent="0.25">
      <c r="D99" s="78" t="s">
        <v>136</v>
      </c>
      <c r="E99" s="79" t="e">
        <f>B97/F97</f>
        <v>#DIV/0!</v>
      </c>
    </row>
  </sheetData>
  <mergeCells count="66">
    <mergeCell ref="C97:D97"/>
    <mergeCell ref="C94:E94"/>
    <mergeCell ref="G92:K92"/>
    <mergeCell ref="G93:K93"/>
    <mergeCell ref="G94:K94"/>
    <mergeCell ref="G95:K95"/>
    <mergeCell ref="G96:K96"/>
    <mergeCell ref="G97:K97"/>
    <mergeCell ref="C95:E95"/>
    <mergeCell ref="C92:D92"/>
    <mergeCell ref="C93:D93"/>
    <mergeCell ref="C96:D96"/>
    <mergeCell ref="C3:L3"/>
    <mergeCell ref="G42:R42"/>
    <mergeCell ref="G43:R43"/>
    <mergeCell ref="G91:K91"/>
    <mergeCell ref="A39:C39"/>
    <mergeCell ref="A34:D34"/>
    <mergeCell ref="A30:C30"/>
    <mergeCell ref="C90:D90"/>
    <mergeCell ref="C91:D91"/>
    <mergeCell ref="J68:K69"/>
    <mergeCell ref="C56:D56"/>
    <mergeCell ref="Q45:R45"/>
    <mergeCell ref="Q46:R46"/>
    <mergeCell ref="O45:P45"/>
    <mergeCell ref="D4:L4"/>
    <mergeCell ref="D46:D47"/>
    <mergeCell ref="A18:E18"/>
    <mergeCell ref="W45:W47"/>
    <mergeCell ref="X45:X47"/>
    <mergeCell ref="S45:T45"/>
    <mergeCell ref="S46:T46"/>
    <mergeCell ref="O46:P46"/>
    <mergeCell ref="M45:N45"/>
    <mergeCell ref="M46:N46"/>
    <mergeCell ref="K45:L45"/>
    <mergeCell ref="K46:L46"/>
    <mergeCell ref="I45:J45"/>
    <mergeCell ref="I46:J46"/>
    <mergeCell ref="H5:K5"/>
    <mergeCell ref="F44:Y44"/>
    <mergeCell ref="G85:G87"/>
    <mergeCell ref="H85:H87"/>
    <mergeCell ref="I85:I87"/>
    <mergeCell ref="J87:K88"/>
    <mergeCell ref="Y45:Y47"/>
    <mergeCell ref="F68:G69"/>
    <mergeCell ref="U45:V45"/>
    <mergeCell ref="U46:V46"/>
    <mergeCell ref="C5:C6"/>
    <mergeCell ref="L5:L6"/>
    <mergeCell ref="B84:I84"/>
    <mergeCell ref="A44:D44"/>
    <mergeCell ref="A54:C55"/>
    <mergeCell ref="F70:G71"/>
    <mergeCell ref="F72:G74"/>
    <mergeCell ref="F75:G75"/>
    <mergeCell ref="F76:G79"/>
    <mergeCell ref="F80:G81"/>
    <mergeCell ref="F82:G82"/>
    <mergeCell ref="H68:H69"/>
    <mergeCell ref="I68:I69"/>
    <mergeCell ref="G45:H45"/>
    <mergeCell ref="G46:H46"/>
    <mergeCell ref="D5:G5"/>
  </mergeCells>
  <dataValidations count="3">
    <dataValidation allowBlank="1" showInputMessage="1" showErrorMessage="1" promptTitle="Deferred Inflows" prompt="Enter amounts in this column as credits (-)." sqref="G48:G64 I48:I64" xr:uid="{00000000-0002-0000-0600-000000000000}"/>
    <dataValidation allowBlank="1" showInputMessage="1" showErrorMessage="1" promptTitle="Deferred Outlows" prompt="Enter amounts in this column as debits (+)." sqref="H48:H64 J48:R64" xr:uid="{00000000-0002-0000-0600-000001000000}"/>
    <dataValidation allowBlank="1" showInputMessage="1" showErrorMessage="1" prompt="If you have more than one DRS ORG ID number, combine the percentages." sqref="B11:B12" xr:uid="{00000000-0002-0000-0600-000002000000}"/>
  </dataValidations>
  <pageMargins left="0.7" right="0.7" top="0.75" bottom="0.75" header="0.3" footer="0.3"/>
  <pageSetup scale="47" orientation="landscape" cellComments="asDisplayed" r:id="rId1"/>
  <ignoredErrors>
    <ignoredError sqref="Y48:Y53"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3"/>
  <sheetViews>
    <sheetView showGridLines="0" workbookViewId="0">
      <selection activeCell="H23" sqref="H23"/>
    </sheetView>
  </sheetViews>
  <sheetFormatPr defaultColWidth="9.140625" defaultRowHeight="15" x14ac:dyDescent="0.25"/>
  <cols>
    <col min="1" max="1" width="6.7109375" style="145" customWidth="1"/>
    <col min="2" max="2" width="47.140625" style="145" bestFit="1" customWidth="1"/>
    <col min="3" max="3" width="13.140625" style="145" bestFit="1" customWidth="1"/>
    <col min="4" max="4" width="14" style="145" customWidth="1"/>
    <col min="5" max="5" width="27.140625" style="145" customWidth="1"/>
    <col min="6" max="6" width="10.85546875" style="145" bestFit="1" customWidth="1"/>
    <col min="7" max="7" width="43.5703125" style="145" bestFit="1" customWidth="1"/>
    <col min="8" max="8" width="13.140625" style="145" bestFit="1" customWidth="1"/>
    <col min="9" max="9" width="48" style="145" customWidth="1"/>
    <col min="10" max="16384" width="9.140625" style="145"/>
  </cols>
  <sheetData>
    <row r="2" spans="2:9" x14ac:dyDescent="0.25">
      <c r="B2" s="394" t="s">
        <v>227</v>
      </c>
      <c r="C2" s="394"/>
      <c r="D2" s="394"/>
      <c r="E2" s="394"/>
      <c r="F2" s="394"/>
      <c r="G2" s="394"/>
      <c r="H2" s="394"/>
      <c r="I2" s="394"/>
    </row>
    <row r="3" spans="2:9" ht="15.75" thickBot="1" x14ac:dyDescent="0.3">
      <c r="B3" s="263"/>
    </row>
    <row r="4" spans="2:9" x14ac:dyDescent="0.25">
      <c r="B4" s="264" t="s">
        <v>228</v>
      </c>
      <c r="G4" s="264" t="s">
        <v>229</v>
      </c>
    </row>
    <row r="5" spans="2:9" ht="15.75" thickBot="1" x14ac:dyDescent="0.3">
      <c r="B5" s="265" t="s">
        <v>230</v>
      </c>
      <c r="G5" s="265" t="s">
        <v>231</v>
      </c>
    </row>
    <row r="18" spans="2:9" x14ac:dyDescent="0.25">
      <c r="B18" s="145" t="s">
        <v>232</v>
      </c>
      <c r="C18" s="266">
        <v>0.39355233000000001</v>
      </c>
      <c r="G18" s="145" t="s">
        <v>232</v>
      </c>
      <c r="H18" s="266">
        <v>0.87119999999999997</v>
      </c>
    </row>
    <row r="19" spans="2:9" x14ac:dyDescent="0.25">
      <c r="B19" s="145" t="s">
        <v>233</v>
      </c>
      <c r="C19" s="267">
        <v>0.60644766999999999</v>
      </c>
      <c r="G19" s="145" t="s">
        <v>233</v>
      </c>
      <c r="H19" s="267">
        <v>0.1288</v>
      </c>
    </row>
    <row r="20" spans="2:9" x14ac:dyDescent="0.25">
      <c r="B20" s="145" t="s">
        <v>234</v>
      </c>
      <c r="C20" s="266">
        <f>ROUND(C18/C19,8)</f>
        <v>0.64894689000000005</v>
      </c>
      <c r="G20" s="145" t="s">
        <v>234</v>
      </c>
      <c r="H20" s="266">
        <f>ROUND(H18/H19,8)</f>
        <v>6.7639751600000002</v>
      </c>
    </row>
    <row r="21" spans="2:9" ht="15.75" thickBot="1" x14ac:dyDescent="0.3"/>
    <row r="22" spans="2:9" x14ac:dyDescent="0.25">
      <c r="B22" s="268" t="s">
        <v>235</v>
      </c>
      <c r="C22" s="269" t="s">
        <v>236</v>
      </c>
      <c r="G22" s="268" t="s">
        <v>235</v>
      </c>
      <c r="H22" s="269" t="s">
        <v>237</v>
      </c>
    </row>
    <row r="23" spans="2:9" x14ac:dyDescent="0.25">
      <c r="B23" s="270" t="s">
        <v>238</v>
      </c>
      <c r="C23" s="271">
        <f>-'1,2,3 - LEOFF_2'!C12</f>
        <v>0</v>
      </c>
      <c r="D23" s="395" t="s">
        <v>239</v>
      </c>
      <c r="E23" s="395"/>
      <c r="G23" s="270" t="s">
        <v>240</v>
      </c>
      <c r="H23" s="271">
        <f>-'1,2,3 - LEOFF_1'!C11</f>
        <v>0</v>
      </c>
      <c r="I23" s="145" t="s">
        <v>241</v>
      </c>
    </row>
    <row r="24" spans="2:9" ht="30" customHeight="1" x14ac:dyDescent="0.25">
      <c r="B24" s="270" t="s">
        <v>242</v>
      </c>
      <c r="C24" s="272">
        <f>C23*C20</f>
        <v>0</v>
      </c>
      <c r="D24" s="392" t="s">
        <v>243</v>
      </c>
      <c r="E24" s="392"/>
      <c r="G24" s="270" t="s">
        <v>244</v>
      </c>
      <c r="H24" s="272">
        <f>H23*H20</f>
        <v>0</v>
      </c>
      <c r="I24" s="294" t="s">
        <v>243</v>
      </c>
    </row>
    <row r="25" spans="2:9" ht="15.75" thickBot="1" x14ac:dyDescent="0.3">
      <c r="B25" s="273" t="s">
        <v>110</v>
      </c>
      <c r="C25" s="274">
        <f>SUM(C23:C24)</f>
        <v>0</v>
      </c>
      <c r="G25" s="273" t="s">
        <v>110</v>
      </c>
      <c r="H25" s="274">
        <f>SUM(H23:H24)</f>
        <v>0</v>
      </c>
    </row>
    <row r="27" spans="2:9" ht="15" customHeight="1" x14ac:dyDescent="0.25">
      <c r="B27" s="393" t="s">
        <v>245</v>
      </c>
      <c r="C27" s="393"/>
      <c r="D27" s="393"/>
      <c r="E27" s="393"/>
      <c r="G27" s="396" t="s">
        <v>246</v>
      </c>
      <c r="H27" s="396"/>
      <c r="I27" s="396"/>
    </row>
    <row r="28" spans="2:9" ht="30" x14ac:dyDescent="0.25">
      <c r="B28" s="294" t="s">
        <v>247</v>
      </c>
      <c r="C28" s="275"/>
      <c r="G28" s="56"/>
      <c r="H28" s="56"/>
      <c r="I28" s="56"/>
    </row>
    <row r="29" spans="2:9" x14ac:dyDescent="0.25">
      <c r="B29" s="145" t="s">
        <v>248</v>
      </c>
      <c r="C29" s="276">
        <f>C20</f>
        <v>0.64894689000000005</v>
      </c>
    </row>
    <row r="30" spans="2:9" x14ac:dyDescent="0.25">
      <c r="B30" s="277"/>
      <c r="C30" s="278">
        <f>C28*C29</f>
        <v>0</v>
      </c>
    </row>
    <row r="31" spans="2:9" x14ac:dyDescent="0.25">
      <c r="B31" s="277"/>
    </row>
    <row r="32" spans="2:9" x14ac:dyDescent="0.25">
      <c r="B32" s="149" t="s">
        <v>249</v>
      </c>
      <c r="C32" s="279">
        <f>C30</f>
        <v>0</v>
      </c>
      <c r="D32" s="149"/>
    </row>
    <row r="33" spans="2:4" x14ac:dyDescent="0.25">
      <c r="B33" s="149" t="s">
        <v>250</v>
      </c>
      <c r="C33" s="149"/>
      <c r="D33" s="279">
        <f>-C30</f>
        <v>0</v>
      </c>
    </row>
  </sheetData>
  <mergeCells count="5">
    <mergeCell ref="D24:E24"/>
    <mergeCell ref="B27:E27"/>
    <mergeCell ref="B2:I2"/>
    <mergeCell ref="D23:E23"/>
    <mergeCell ref="G27:I2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61"/>
  <sheetViews>
    <sheetView showGridLines="0" zoomScaleNormal="100" workbookViewId="0">
      <selection activeCell="AH44" sqref="AH44"/>
    </sheetView>
  </sheetViews>
  <sheetFormatPr defaultColWidth="9.140625" defaultRowHeight="15" x14ac:dyDescent="0.25"/>
  <cols>
    <col min="1" max="1" width="11.28515625" style="59" bestFit="1" customWidth="1"/>
    <col min="2" max="2" width="11.5703125" style="145" bestFit="1" customWidth="1"/>
    <col min="3" max="3" width="8.140625" style="145" bestFit="1" customWidth="1"/>
    <col min="4" max="4" width="12.85546875" style="145" bestFit="1" customWidth="1"/>
    <col min="5" max="5" width="12" style="145" bestFit="1" customWidth="1"/>
    <col min="6" max="6" width="11.5703125" style="145" bestFit="1" customWidth="1"/>
    <col min="7" max="7" width="10.7109375" style="145" bestFit="1" customWidth="1"/>
    <col min="8" max="8" width="10.42578125" style="145" bestFit="1" customWidth="1"/>
    <col min="9" max="9" width="10.7109375" style="145" bestFit="1" customWidth="1"/>
    <col min="10" max="10" width="11.5703125" style="145" bestFit="1" customWidth="1"/>
    <col min="11" max="11" width="8.140625" style="145" bestFit="1" customWidth="1"/>
    <col min="12" max="12" width="12.5703125" style="145" bestFit="1" customWidth="1"/>
    <col min="13" max="13" width="12.140625" style="145" bestFit="1" customWidth="1"/>
    <col min="14" max="14" width="11.5703125" style="145" bestFit="1" customWidth="1"/>
    <col min="15" max="15" width="8.140625" style="145" bestFit="1" customWidth="1"/>
    <col min="16" max="16" width="11.5703125" style="145" bestFit="1" customWidth="1"/>
    <col min="17" max="17" width="12.140625" style="145" customWidth="1"/>
    <col min="18" max="18" width="4" style="145" bestFit="1" customWidth="1"/>
    <col min="19" max="19" width="12" style="59" bestFit="1" customWidth="1"/>
    <col min="20" max="20" width="10.7109375" style="145" customWidth="1"/>
    <col min="21" max="27" width="10.140625" style="145" bestFit="1" customWidth="1"/>
    <col min="28" max="28" width="10.7109375" style="145" customWidth="1"/>
    <col min="29" max="29" width="5.28515625" style="145" bestFit="1" customWidth="1"/>
    <col min="30" max="30" width="6.85546875" style="145" bestFit="1" customWidth="1"/>
    <col min="31" max="31" width="8.140625" style="145" bestFit="1" customWidth="1"/>
    <col min="32" max="32" width="10.7109375" style="145" customWidth="1"/>
    <col min="33" max="35" width="10.140625" style="145" bestFit="1" customWidth="1"/>
    <col min="36" max="16384" width="9.140625" style="145"/>
  </cols>
  <sheetData>
    <row r="1" spans="1:35" ht="19.5" thickBot="1" x14ac:dyDescent="0.3">
      <c r="A1" s="397" t="s">
        <v>251</v>
      </c>
      <c r="B1" s="397"/>
      <c r="C1" s="397"/>
      <c r="D1" s="397"/>
      <c r="E1" s="397"/>
      <c r="F1" s="397"/>
      <c r="G1" s="397"/>
      <c r="H1" s="397"/>
      <c r="I1" s="397"/>
      <c r="J1" s="397"/>
      <c r="K1" s="397"/>
      <c r="L1" s="397"/>
      <c r="M1" s="397"/>
      <c r="N1" s="397"/>
      <c r="O1" s="397"/>
      <c r="P1" s="397"/>
      <c r="Q1" s="397"/>
      <c r="R1" s="144"/>
      <c r="S1" s="397" t="s">
        <v>252</v>
      </c>
      <c r="T1" s="397"/>
      <c r="U1" s="397"/>
      <c r="V1" s="397"/>
      <c r="W1" s="397"/>
      <c r="X1" s="397"/>
      <c r="Y1" s="397"/>
      <c r="Z1" s="397"/>
      <c r="AA1" s="397"/>
      <c r="AB1" s="397"/>
      <c r="AC1" s="397"/>
      <c r="AD1" s="397"/>
      <c r="AE1" s="397"/>
      <c r="AF1" s="397"/>
      <c r="AG1" s="397"/>
      <c r="AH1" s="397"/>
      <c r="AI1" s="397"/>
    </row>
    <row r="2" spans="1:35" ht="19.5" thickTop="1" x14ac:dyDescent="0.25">
      <c r="A2" s="146"/>
      <c r="B2" s="146"/>
      <c r="C2" s="147"/>
      <c r="D2" s="146"/>
      <c r="E2" s="147"/>
      <c r="F2" s="146"/>
      <c r="G2" s="146"/>
      <c r="H2" s="146"/>
      <c r="I2" s="146"/>
      <c r="J2" s="146"/>
      <c r="K2" s="146"/>
      <c r="L2" s="146"/>
      <c r="M2" s="146"/>
      <c r="N2" s="146"/>
      <c r="O2" s="146"/>
      <c r="P2" s="146"/>
      <c r="Q2" s="146"/>
      <c r="R2" s="144"/>
      <c r="S2" s="146"/>
      <c r="T2" s="146"/>
      <c r="U2" s="146"/>
      <c r="V2" s="146"/>
      <c r="W2" s="146"/>
      <c r="X2" s="146"/>
      <c r="Y2" s="146"/>
      <c r="Z2" s="146"/>
      <c r="AA2" s="146"/>
      <c r="AB2" s="146"/>
      <c r="AC2" s="146"/>
      <c r="AD2" s="146"/>
      <c r="AE2" s="146"/>
      <c r="AF2" s="146"/>
      <c r="AG2" s="146"/>
      <c r="AH2" s="146"/>
      <c r="AI2" s="146"/>
    </row>
    <row r="3" spans="1:35" x14ac:dyDescent="0.25">
      <c r="B3" s="147"/>
      <c r="C3" s="147"/>
      <c r="D3" s="147"/>
      <c r="E3" s="147"/>
      <c r="F3" s="147"/>
      <c r="G3" s="147"/>
      <c r="H3" s="147"/>
      <c r="I3" s="147"/>
      <c r="J3" s="147"/>
      <c r="K3" s="147"/>
      <c r="L3" s="147"/>
      <c r="M3" s="147"/>
      <c r="N3" s="147"/>
      <c r="O3" s="147"/>
      <c r="P3" s="147"/>
      <c r="Q3" s="147"/>
      <c r="R3" s="144"/>
      <c r="S3" s="148" t="s">
        <v>253</v>
      </c>
      <c r="T3" s="149" t="s">
        <v>39</v>
      </c>
      <c r="U3" s="149" t="s">
        <v>40</v>
      </c>
      <c r="V3" s="149" t="s">
        <v>254</v>
      </c>
      <c r="W3" s="149" t="s">
        <v>255</v>
      </c>
      <c r="X3" s="149" t="s">
        <v>256</v>
      </c>
      <c r="Y3" s="149" t="s">
        <v>257</v>
      </c>
      <c r="Z3" s="149" t="s">
        <v>42</v>
      </c>
      <c r="AA3" s="149" t="s">
        <v>43</v>
      </c>
    </row>
    <row r="4" spans="1:35" x14ac:dyDescent="0.25">
      <c r="B4" s="147"/>
      <c r="C4" s="147"/>
      <c r="D4" s="147"/>
      <c r="E4" s="147"/>
      <c r="F4" s="147"/>
      <c r="G4" s="147"/>
      <c r="H4" s="147"/>
      <c r="I4" s="147"/>
      <c r="J4" s="147"/>
      <c r="K4" s="147"/>
      <c r="L4" s="147"/>
      <c r="M4" s="147"/>
      <c r="N4" s="147"/>
      <c r="O4" s="147"/>
      <c r="P4" s="147"/>
      <c r="Q4" s="147"/>
      <c r="R4" s="144"/>
      <c r="S4" s="148" t="s">
        <v>258</v>
      </c>
      <c r="T4" s="150">
        <f>'1,2,3 - PERS_1'!B11</f>
        <v>0</v>
      </c>
      <c r="U4" s="150">
        <f>'1,2,3 - PERS_2-3'!B11</f>
        <v>0</v>
      </c>
      <c r="V4" s="150"/>
      <c r="W4" s="150">
        <f>'1,2,3 - PSERS'!B12</f>
        <v>0</v>
      </c>
      <c r="X4" s="150"/>
      <c r="Y4" s="150"/>
      <c r="Z4" s="150">
        <f>'1,2,3 - LEOFF_1'!B11</f>
        <v>0</v>
      </c>
      <c r="AA4" s="150">
        <f>'1,2,3 - LEOFF_2'!B12</f>
        <v>0</v>
      </c>
    </row>
    <row r="5" spans="1:35" x14ac:dyDescent="0.25">
      <c r="B5" s="147"/>
      <c r="C5" s="147"/>
      <c r="D5" s="147"/>
      <c r="E5" s="147"/>
      <c r="F5" s="147"/>
      <c r="G5" s="147"/>
      <c r="H5" s="147"/>
      <c r="I5" s="147"/>
      <c r="J5" s="147"/>
      <c r="K5" s="147"/>
      <c r="L5" s="147"/>
      <c r="M5" s="147"/>
      <c r="N5" s="147"/>
      <c r="O5" s="147"/>
      <c r="P5" s="147"/>
      <c r="Q5" s="147"/>
      <c r="R5" s="144"/>
    </row>
    <row r="6" spans="1:35" x14ac:dyDescent="0.25">
      <c r="A6" s="400" t="s">
        <v>259</v>
      </c>
      <c r="B6" s="400"/>
      <c r="C6" s="400"/>
      <c r="D6" s="400"/>
      <c r="E6" s="400"/>
      <c r="F6" s="400"/>
      <c r="G6" s="400"/>
      <c r="H6" s="400"/>
      <c r="I6" s="400"/>
      <c r="J6" s="400"/>
      <c r="K6" s="400"/>
      <c r="L6" s="400"/>
      <c r="M6" s="400"/>
      <c r="N6" s="400"/>
      <c r="O6" s="400"/>
      <c r="P6" s="400"/>
      <c r="Q6" s="400"/>
      <c r="R6" s="144"/>
      <c r="S6" s="400" t="s">
        <v>260</v>
      </c>
      <c r="T6" s="400"/>
      <c r="U6" s="400"/>
      <c r="V6" s="400"/>
      <c r="W6" s="400"/>
      <c r="X6" s="400"/>
      <c r="Y6" s="400"/>
      <c r="Z6" s="400"/>
      <c r="AA6" s="400"/>
      <c r="AB6" s="400"/>
      <c r="AC6" s="400"/>
      <c r="AD6" s="400"/>
      <c r="AE6" s="400"/>
      <c r="AF6" s="400"/>
      <c r="AG6" s="400"/>
      <c r="AH6" s="400"/>
      <c r="AI6" s="400"/>
    </row>
    <row r="7" spans="1:35" x14ac:dyDescent="0.25">
      <c r="A7" s="151" t="s">
        <v>150</v>
      </c>
      <c r="B7" s="296" t="s">
        <v>39</v>
      </c>
      <c r="C7" s="175"/>
      <c r="D7" s="295" t="s">
        <v>40</v>
      </c>
      <c r="E7" s="171"/>
      <c r="F7" s="296" t="s">
        <v>254</v>
      </c>
      <c r="G7" s="176"/>
      <c r="H7" s="295" t="s">
        <v>255</v>
      </c>
      <c r="I7" s="171"/>
      <c r="J7" s="296" t="s">
        <v>256</v>
      </c>
      <c r="K7" s="176"/>
      <c r="L7" s="295" t="s">
        <v>257</v>
      </c>
      <c r="M7" s="171"/>
      <c r="N7" s="152" t="s">
        <v>42</v>
      </c>
      <c r="O7" s="176"/>
      <c r="P7" s="295" t="s">
        <v>43</v>
      </c>
      <c r="Q7" s="171"/>
      <c r="R7" s="144"/>
      <c r="S7" s="151" t="s">
        <v>150</v>
      </c>
      <c r="T7" s="296" t="s">
        <v>39</v>
      </c>
      <c r="U7" s="168"/>
      <c r="V7" s="295" t="s">
        <v>40</v>
      </c>
      <c r="W7" s="171"/>
      <c r="X7" s="296" t="s">
        <v>254</v>
      </c>
      <c r="Y7" s="175"/>
      <c r="Z7" s="295" t="s">
        <v>255</v>
      </c>
      <c r="AA7" s="171"/>
      <c r="AB7" s="296" t="s">
        <v>256</v>
      </c>
      <c r="AC7" s="175"/>
      <c r="AD7" s="295" t="s">
        <v>257</v>
      </c>
      <c r="AE7" s="171"/>
      <c r="AF7" s="152" t="s">
        <v>42</v>
      </c>
      <c r="AG7" s="175"/>
      <c r="AH7" s="295" t="s">
        <v>43</v>
      </c>
      <c r="AI7" s="171"/>
    </row>
    <row r="8" spans="1:35" x14ac:dyDescent="0.25">
      <c r="A8" s="153">
        <v>2025</v>
      </c>
      <c r="B8" s="154">
        <v>-235294054</v>
      </c>
      <c r="C8" s="168"/>
      <c r="D8" s="298">
        <v>-1439593659</v>
      </c>
      <c r="E8" s="172"/>
      <c r="F8" s="155">
        <v>-210561200</v>
      </c>
      <c r="G8" s="168"/>
      <c r="H8" s="298">
        <v>-28322355</v>
      </c>
      <c r="I8" s="172"/>
      <c r="J8" s="155">
        <v>-174291322</v>
      </c>
      <c r="K8" s="168"/>
      <c r="L8" s="298">
        <v>-554267591</v>
      </c>
      <c r="M8" s="172"/>
      <c r="N8" s="155">
        <v>-180734800</v>
      </c>
      <c r="O8" s="168"/>
      <c r="P8" s="298">
        <v>-476915891</v>
      </c>
      <c r="Q8" s="172"/>
      <c r="R8" s="144"/>
      <c r="S8" s="153">
        <f>A8</f>
        <v>2025</v>
      </c>
      <c r="T8" s="155">
        <f>T$4*B8</f>
        <v>0</v>
      </c>
      <c r="U8" s="168"/>
      <c r="V8" s="298">
        <f>U$4*D8</f>
        <v>0</v>
      </c>
      <c r="W8" s="172"/>
      <c r="X8" s="155">
        <f>V$4*F8</f>
        <v>0</v>
      </c>
      <c r="Y8" s="168"/>
      <c r="Z8" s="298">
        <f>W$4*H8</f>
        <v>0</v>
      </c>
      <c r="AA8" s="172"/>
      <c r="AB8" s="155">
        <f>X$4*J8</f>
        <v>0</v>
      </c>
      <c r="AC8" s="168"/>
      <c r="AD8" s="298">
        <f>Y$4*L8</f>
        <v>0</v>
      </c>
      <c r="AE8" s="172"/>
      <c r="AF8" s="155">
        <f>Z$4*N8</f>
        <v>0</v>
      </c>
      <c r="AG8" s="168"/>
      <c r="AH8" s="298">
        <f>AA$4*P8</f>
        <v>0</v>
      </c>
      <c r="AI8" s="172"/>
    </row>
    <row r="9" spans="1:35" x14ac:dyDescent="0.25">
      <c r="A9" s="153">
        <f>A8+1</f>
        <v>2026</v>
      </c>
      <c r="B9" s="155">
        <v>120882641</v>
      </c>
      <c r="C9" s="168"/>
      <c r="D9" s="286">
        <v>731174944</v>
      </c>
      <c r="E9" s="172"/>
      <c r="F9" s="155">
        <v>106972916</v>
      </c>
      <c r="G9" s="168"/>
      <c r="H9" s="298">
        <v>14415489</v>
      </c>
      <c r="I9" s="172"/>
      <c r="J9" s="155">
        <v>91207779</v>
      </c>
      <c r="K9" s="168"/>
      <c r="L9" s="298">
        <v>280669213</v>
      </c>
      <c r="M9" s="172"/>
      <c r="N9" s="155">
        <v>93635507</v>
      </c>
      <c r="O9" s="168"/>
      <c r="P9" s="298">
        <v>245304923</v>
      </c>
      <c r="Q9" s="172"/>
      <c r="R9" s="144"/>
      <c r="S9" s="153">
        <f>+S8+1</f>
        <v>2026</v>
      </c>
      <c r="T9" s="155">
        <f>T$4*B9</f>
        <v>0</v>
      </c>
      <c r="U9" s="168"/>
      <c r="V9" s="298">
        <f>U$4*D9</f>
        <v>0</v>
      </c>
      <c r="W9" s="172"/>
      <c r="X9" s="155">
        <f>V$4*F9</f>
        <v>0</v>
      </c>
      <c r="Y9" s="168"/>
      <c r="Z9" s="298">
        <f>W$4*H9</f>
        <v>0</v>
      </c>
      <c r="AA9" s="172"/>
      <c r="AB9" s="155">
        <f>X$4*J9</f>
        <v>0</v>
      </c>
      <c r="AC9" s="168"/>
      <c r="AD9" s="298">
        <f>Y$4*L9</f>
        <v>0</v>
      </c>
      <c r="AE9" s="172"/>
      <c r="AF9" s="155">
        <f>Z$4*N9</f>
        <v>0</v>
      </c>
      <c r="AG9" s="168"/>
      <c r="AH9" s="298">
        <f>AA$4*P9</f>
        <v>0</v>
      </c>
      <c r="AI9" s="172"/>
    </row>
    <row r="10" spans="1:35" x14ac:dyDescent="0.25">
      <c r="A10" s="153">
        <f t="shared" ref="A10:A11" si="0">A9+1</f>
        <v>2027</v>
      </c>
      <c r="B10" s="155">
        <v>-12799162</v>
      </c>
      <c r="C10" s="168"/>
      <c r="D10" s="298">
        <v>-117386487</v>
      </c>
      <c r="E10" s="172"/>
      <c r="F10" s="155">
        <v>-18510553</v>
      </c>
      <c r="G10" s="168"/>
      <c r="H10" s="298">
        <v>-3502399</v>
      </c>
      <c r="I10" s="172"/>
      <c r="J10" s="155">
        <v>-9074352</v>
      </c>
      <c r="K10" s="168"/>
      <c r="L10" s="298">
        <v>-50249021</v>
      </c>
      <c r="M10" s="172"/>
      <c r="N10" s="155">
        <v>-8986414</v>
      </c>
      <c r="O10" s="168"/>
      <c r="P10" s="298">
        <v>-37397830</v>
      </c>
      <c r="Q10" s="172"/>
      <c r="R10" s="144"/>
      <c r="S10" s="153">
        <f t="shared" ref="S10:S11" si="1">+S9+1</f>
        <v>2027</v>
      </c>
      <c r="T10" s="155">
        <f>T$4*B10</f>
        <v>0</v>
      </c>
      <c r="U10" s="168"/>
      <c r="V10" s="298">
        <f>U$4*D10</f>
        <v>0</v>
      </c>
      <c r="W10" s="172"/>
      <c r="X10" s="155">
        <f>V$4*F10</f>
        <v>0</v>
      </c>
      <c r="Y10" s="168"/>
      <c r="Z10" s="298">
        <f>W$4*H10</f>
        <v>0</v>
      </c>
      <c r="AA10" s="172"/>
      <c r="AB10" s="155">
        <f>X$4*J10</f>
        <v>0</v>
      </c>
      <c r="AC10" s="168"/>
      <c r="AD10" s="298">
        <f>Y$4*L10</f>
        <v>0</v>
      </c>
      <c r="AE10" s="172"/>
      <c r="AF10" s="155">
        <f>Z$4*N10</f>
        <v>0</v>
      </c>
      <c r="AG10" s="168"/>
      <c r="AH10" s="298">
        <f>AA$4*P10</f>
        <v>0</v>
      </c>
      <c r="AI10" s="172"/>
    </row>
    <row r="11" spans="1:35" ht="15.75" thickBot="1" x14ac:dyDescent="0.3">
      <c r="A11" s="156">
        <f t="shared" si="0"/>
        <v>2028</v>
      </c>
      <c r="B11" s="157">
        <v>-14967343</v>
      </c>
      <c r="C11" s="169"/>
      <c r="D11" s="299">
        <v>-118898679</v>
      </c>
      <c r="E11" s="173"/>
      <c r="F11" s="157">
        <v>-18430026</v>
      </c>
      <c r="G11" s="169"/>
      <c r="H11" s="299">
        <v>-3237719</v>
      </c>
      <c r="I11" s="173"/>
      <c r="J11" s="157">
        <v>-12312153</v>
      </c>
      <c r="K11" s="169"/>
      <c r="L11" s="299">
        <v>-49239091</v>
      </c>
      <c r="M11" s="173"/>
      <c r="N11" s="157">
        <v>-11405431</v>
      </c>
      <c r="O11" s="169"/>
      <c r="P11" s="299">
        <v>-39106460</v>
      </c>
      <c r="Q11" s="173"/>
      <c r="R11" s="144"/>
      <c r="S11" s="156">
        <f t="shared" si="1"/>
        <v>2028</v>
      </c>
      <c r="T11" s="157">
        <f>T$4*B11</f>
        <v>0</v>
      </c>
      <c r="U11" s="169"/>
      <c r="V11" s="299">
        <f>U$4*D11</f>
        <v>0</v>
      </c>
      <c r="W11" s="173"/>
      <c r="X11" s="157">
        <f>V$4*F11</f>
        <v>0</v>
      </c>
      <c r="Y11" s="169"/>
      <c r="Z11" s="299">
        <f>W$4*H11</f>
        <v>0</v>
      </c>
      <c r="AA11" s="173"/>
      <c r="AB11" s="157">
        <f>X$4*J11</f>
        <v>0</v>
      </c>
      <c r="AC11" s="169"/>
      <c r="AD11" s="299">
        <f>Y$4*L11</f>
        <v>0</v>
      </c>
      <c r="AE11" s="173"/>
      <c r="AF11" s="157">
        <f>Z$4*N11</f>
        <v>0</v>
      </c>
      <c r="AG11" s="169"/>
      <c r="AH11" s="299">
        <f>AA$4*P11</f>
        <v>0</v>
      </c>
      <c r="AI11" s="173"/>
    </row>
    <row r="12" spans="1:35" x14ac:dyDescent="0.25">
      <c r="A12" s="158" t="s">
        <v>261</v>
      </c>
      <c r="B12" s="159">
        <f>SUM(B8:B11)</f>
        <v>-142177918</v>
      </c>
      <c r="C12" s="170"/>
      <c r="D12" s="300">
        <f>SUM(D8:D11)</f>
        <v>-944703881</v>
      </c>
      <c r="E12" s="174"/>
      <c r="F12" s="159">
        <f>SUM(F8:F11)</f>
        <v>-140528863</v>
      </c>
      <c r="G12" s="170"/>
      <c r="H12" s="300">
        <f>SUM(H8:H11)</f>
        <v>-20646984</v>
      </c>
      <c r="I12" s="174"/>
      <c r="J12" s="159">
        <f>SUM(J8:J11)</f>
        <v>-104470048</v>
      </c>
      <c r="K12" s="170"/>
      <c r="L12" s="300">
        <f>SUM(L8:L11)</f>
        <v>-373086490</v>
      </c>
      <c r="M12" s="174"/>
      <c r="N12" s="159">
        <f>SUM(N8:N11)</f>
        <v>-107491138</v>
      </c>
      <c r="O12" s="170"/>
      <c r="P12" s="300">
        <f>SUM(P8:P11)</f>
        <v>-308115258</v>
      </c>
      <c r="Q12" s="174"/>
      <c r="R12" s="144"/>
      <c r="S12" s="158" t="s">
        <v>261</v>
      </c>
      <c r="T12" s="159">
        <f>SUM(T8:T11)</f>
        <v>0</v>
      </c>
      <c r="U12" s="170"/>
      <c r="V12" s="300">
        <f>SUM(V8:V11)</f>
        <v>0</v>
      </c>
      <c r="W12" s="174"/>
      <c r="X12" s="159">
        <f>SUM(X8:X11)</f>
        <v>0</v>
      </c>
      <c r="Y12" s="170"/>
      <c r="Z12" s="300">
        <f>SUM(Z8:Z11)</f>
        <v>0</v>
      </c>
      <c r="AA12" s="174"/>
      <c r="AB12" s="159">
        <f>SUM(AB8:AB11)</f>
        <v>0</v>
      </c>
      <c r="AC12" s="170"/>
      <c r="AD12" s="300">
        <f>SUM(AD8:AD11)</f>
        <v>0</v>
      </c>
      <c r="AE12" s="174"/>
      <c r="AF12" s="159">
        <f>SUM(AF8:AF11)</f>
        <v>0</v>
      </c>
      <c r="AG12" s="170"/>
      <c r="AH12" s="300">
        <f>SUM(AH8:AH11)</f>
        <v>0</v>
      </c>
      <c r="AI12" s="174"/>
    </row>
    <row r="13" spans="1:35" x14ac:dyDescent="0.25">
      <c r="R13" s="144"/>
    </row>
    <row r="14" spans="1:35" x14ac:dyDescent="0.25">
      <c r="A14" s="400" t="s">
        <v>262</v>
      </c>
      <c r="B14" s="400"/>
      <c r="C14" s="400"/>
      <c r="D14" s="400"/>
      <c r="E14" s="400"/>
      <c r="F14" s="400"/>
      <c r="G14" s="400"/>
      <c r="H14" s="400"/>
      <c r="I14" s="400"/>
      <c r="J14" s="400"/>
      <c r="K14" s="400"/>
      <c r="L14" s="400"/>
      <c r="M14" s="400"/>
      <c r="N14" s="400"/>
      <c r="O14" s="400"/>
      <c r="P14" s="400"/>
      <c r="Q14" s="400"/>
      <c r="R14" s="144"/>
      <c r="S14" s="400" t="s">
        <v>263</v>
      </c>
      <c r="T14" s="400"/>
      <c r="U14" s="400"/>
      <c r="V14" s="400"/>
      <c r="W14" s="400"/>
      <c r="X14" s="400"/>
      <c r="Y14" s="400"/>
      <c r="Z14" s="400"/>
      <c r="AA14" s="400"/>
      <c r="AB14" s="400"/>
      <c r="AC14" s="400"/>
      <c r="AD14" s="400"/>
      <c r="AE14" s="400"/>
      <c r="AF14" s="400"/>
      <c r="AG14" s="400"/>
      <c r="AH14" s="400"/>
      <c r="AI14" s="400"/>
    </row>
    <row r="15" spans="1:35" x14ac:dyDescent="0.25">
      <c r="A15" s="401" t="s">
        <v>150</v>
      </c>
      <c r="B15" s="399" t="s">
        <v>39</v>
      </c>
      <c r="C15" s="399"/>
      <c r="D15" s="398" t="s">
        <v>40</v>
      </c>
      <c r="E15" s="398"/>
      <c r="F15" s="399" t="s">
        <v>254</v>
      </c>
      <c r="G15" s="399"/>
      <c r="H15" s="398" t="s">
        <v>255</v>
      </c>
      <c r="I15" s="398"/>
      <c r="J15" s="399" t="s">
        <v>256</v>
      </c>
      <c r="K15" s="399"/>
      <c r="L15" s="398" t="s">
        <v>257</v>
      </c>
      <c r="M15" s="398"/>
      <c r="N15" s="399" t="s">
        <v>42</v>
      </c>
      <c r="O15" s="399"/>
      <c r="P15" s="398" t="s">
        <v>43</v>
      </c>
      <c r="Q15" s="398"/>
      <c r="R15" s="144"/>
      <c r="S15" s="401" t="s">
        <v>150</v>
      </c>
      <c r="T15" s="399" t="s">
        <v>39</v>
      </c>
      <c r="U15" s="399"/>
      <c r="V15" s="398" t="s">
        <v>40</v>
      </c>
      <c r="W15" s="398"/>
      <c r="X15" s="399" t="s">
        <v>254</v>
      </c>
      <c r="Y15" s="399"/>
      <c r="Z15" s="398" t="s">
        <v>255</v>
      </c>
      <c r="AA15" s="398"/>
      <c r="AB15" s="399" t="s">
        <v>256</v>
      </c>
      <c r="AC15" s="399"/>
      <c r="AD15" s="398" t="s">
        <v>257</v>
      </c>
      <c r="AE15" s="398"/>
      <c r="AF15" s="399" t="s">
        <v>42</v>
      </c>
      <c r="AG15" s="399"/>
      <c r="AH15" s="398" t="s">
        <v>43</v>
      </c>
      <c r="AI15" s="398"/>
    </row>
    <row r="16" spans="1:35" x14ac:dyDescent="0.25">
      <c r="A16" s="402"/>
      <c r="B16" s="296" t="s">
        <v>264</v>
      </c>
      <c r="C16" s="296" t="s">
        <v>265</v>
      </c>
      <c r="D16" s="295" t="s">
        <v>264</v>
      </c>
      <c r="E16" s="295" t="s">
        <v>265</v>
      </c>
      <c r="F16" s="296" t="s">
        <v>264</v>
      </c>
      <c r="G16" s="296" t="s">
        <v>265</v>
      </c>
      <c r="H16" s="295" t="s">
        <v>264</v>
      </c>
      <c r="I16" s="295" t="s">
        <v>265</v>
      </c>
      <c r="J16" s="296" t="s">
        <v>264</v>
      </c>
      <c r="K16" s="296" t="s">
        <v>265</v>
      </c>
      <c r="L16" s="295" t="s">
        <v>264</v>
      </c>
      <c r="M16" s="295" t="s">
        <v>265</v>
      </c>
      <c r="N16" s="296" t="s">
        <v>264</v>
      </c>
      <c r="O16" s="296" t="s">
        <v>265</v>
      </c>
      <c r="P16" s="295" t="s">
        <v>264</v>
      </c>
      <c r="Q16" s="295" t="s">
        <v>265</v>
      </c>
      <c r="R16" s="144"/>
      <c r="S16" s="402"/>
      <c r="T16" s="399" t="s">
        <v>266</v>
      </c>
      <c r="U16" s="399"/>
      <c r="V16" s="295" t="s">
        <v>264</v>
      </c>
      <c r="W16" s="295" t="s">
        <v>265</v>
      </c>
      <c r="X16" s="296" t="s">
        <v>264</v>
      </c>
      <c r="Y16" s="296" t="s">
        <v>265</v>
      </c>
      <c r="Z16" s="295" t="s">
        <v>264</v>
      </c>
      <c r="AA16" s="295" t="s">
        <v>265</v>
      </c>
      <c r="AB16" s="399" t="s">
        <v>266</v>
      </c>
      <c r="AC16" s="399"/>
      <c r="AD16" s="295" t="s">
        <v>264</v>
      </c>
      <c r="AE16" s="295" t="s">
        <v>265</v>
      </c>
      <c r="AF16" s="399" t="s">
        <v>266</v>
      </c>
      <c r="AG16" s="399"/>
      <c r="AH16" s="295" t="s">
        <v>264</v>
      </c>
      <c r="AI16" s="295" t="s">
        <v>265</v>
      </c>
    </row>
    <row r="17" spans="1:35" x14ac:dyDescent="0.25">
      <c r="A17" s="153">
        <f>A8</f>
        <v>2025</v>
      </c>
      <c r="B17" s="155">
        <v>0</v>
      </c>
      <c r="C17" s="155">
        <v>0</v>
      </c>
      <c r="D17" s="298">
        <v>-7632481</v>
      </c>
      <c r="E17" s="298">
        <v>404114334</v>
      </c>
      <c r="F17" s="155">
        <v>0</v>
      </c>
      <c r="G17" s="155">
        <v>129203258</v>
      </c>
      <c r="H17" s="298">
        <v>-2893991</v>
      </c>
      <c r="I17" s="298">
        <v>12708428</v>
      </c>
      <c r="J17" s="155">
        <v>0</v>
      </c>
      <c r="K17" s="155">
        <v>0</v>
      </c>
      <c r="L17" s="298">
        <v>-2471952</v>
      </c>
      <c r="M17" s="298">
        <v>224051014</v>
      </c>
      <c r="N17" s="155">
        <v>0</v>
      </c>
      <c r="O17" s="155">
        <v>0</v>
      </c>
      <c r="P17" s="298">
        <v>-5481614</v>
      </c>
      <c r="Q17" s="298">
        <v>184350397</v>
      </c>
      <c r="R17" s="144"/>
      <c r="S17" s="153">
        <f>+A8</f>
        <v>2025</v>
      </c>
      <c r="T17" s="168"/>
      <c r="U17" s="168"/>
      <c r="V17" s="298">
        <f t="shared" ref="V17:V22" si="2">U$4*D17</f>
        <v>0</v>
      </c>
      <c r="W17" s="298">
        <f>U$4*E17</f>
        <v>0</v>
      </c>
      <c r="X17" s="155">
        <f>V$4*F17</f>
        <v>0</v>
      </c>
      <c r="Y17" s="155">
        <f>V$4*G17</f>
        <v>0</v>
      </c>
      <c r="Z17" s="298">
        <f>W$4*H17</f>
        <v>0</v>
      </c>
      <c r="AA17" s="298">
        <f>W$4*I17</f>
        <v>0</v>
      </c>
      <c r="AB17" s="168"/>
      <c r="AC17" s="168"/>
      <c r="AD17" s="298">
        <f>Y$4*L17</f>
        <v>0</v>
      </c>
      <c r="AE17" s="298">
        <f>Y$4*M17</f>
        <v>0</v>
      </c>
      <c r="AF17" s="168"/>
      <c r="AG17" s="168"/>
      <c r="AH17" s="298">
        <f>AA$4*P17</f>
        <v>0</v>
      </c>
      <c r="AI17" s="298">
        <f>AA$4*Q17</f>
        <v>0</v>
      </c>
    </row>
    <row r="18" spans="1:35" x14ac:dyDescent="0.25">
      <c r="A18" s="153">
        <f>A17+1</f>
        <v>2026</v>
      </c>
      <c r="B18" s="155">
        <v>0</v>
      </c>
      <c r="C18" s="155">
        <v>0</v>
      </c>
      <c r="D18" s="160"/>
      <c r="E18" s="298">
        <v>382758034</v>
      </c>
      <c r="F18" s="155">
        <v>0</v>
      </c>
      <c r="G18" s="155">
        <v>107483380</v>
      </c>
      <c r="H18" s="298">
        <v>-2893991</v>
      </c>
      <c r="I18" s="298">
        <v>12708428</v>
      </c>
      <c r="J18" s="155">
        <v>0</v>
      </c>
      <c r="K18" s="155">
        <v>0</v>
      </c>
      <c r="L18" s="298">
        <v>-2471952</v>
      </c>
      <c r="M18" s="298">
        <v>220506782</v>
      </c>
      <c r="N18" s="155">
        <v>0</v>
      </c>
      <c r="O18" s="155">
        <v>0</v>
      </c>
      <c r="P18" s="298">
        <v>-5481614</v>
      </c>
      <c r="Q18" s="298">
        <v>184350397</v>
      </c>
      <c r="R18" s="144"/>
      <c r="S18" s="153">
        <f>+S17+1</f>
        <v>2026</v>
      </c>
      <c r="T18" s="168"/>
      <c r="U18" s="168"/>
      <c r="V18" s="298">
        <f t="shared" si="2"/>
        <v>0</v>
      </c>
      <c r="W18" s="298">
        <f t="shared" ref="W18:W22" si="3">U$4*E18</f>
        <v>0</v>
      </c>
      <c r="X18" s="155">
        <f t="shared" ref="X18:X22" si="4">V$4*F18</f>
        <v>0</v>
      </c>
      <c r="Y18" s="155">
        <f t="shared" ref="Y18:Y22" si="5">V$4*G18</f>
        <v>0</v>
      </c>
      <c r="Z18" s="298">
        <f t="shared" ref="Z18:Z22" si="6">W$4*H18</f>
        <v>0</v>
      </c>
      <c r="AA18" s="298">
        <f t="shared" ref="AA18:AA22" si="7">W$4*I18</f>
        <v>0</v>
      </c>
      <c r="AB18" s="168"/>
      <c r="AC18" s="168"/>
      <c r="AD18" s="298">
        <f t="shared" ref="AD18:AD22" si="8">Y$4*L18</f>
        <v>0</v>
      </c>
      <c r="AE18" s="298">
        <f t="shared" ref="AE18:AE22" si="9">Y$4*M18</f>
        <v>0</v>
      </c>
      <c r="AF18" s="168"/>
      <c r="AG18" s="168"/>
      <c r="AH18" s="298">
        <f t="shared" ref="AH18:AH22" si="10">AA$4*P18</f>
        <v>0</v>
      </c>
      <c r="AI18" s="298">
        <f t="shared" ref="AI18:AI22" si="11">AA$4*Q18</f>
        <v>0</v>
      </c>
    </row>
    <row r="19" spans="1:35" x14ac:dyDescent="0.25">
      <c r="A19" s="153">
        <f>A18+1</f>
        <v>2027</v>
      </c>
      <c r="B19" s="155">
        <v>0</v>
      </c>
      <c r="C19" s="155">
        <v>0</v>
      </c>
      <c r="D19" s="160">
        <v>0</v>
      </c>
      <c r="E19" s="298">
        <v>346059733</v>
      </c>
      <c r="F19" s="155">
        <v>0</v>
      </c>
      <c r="G19" s="155">
        <v>83176029</v>
      </c>
      <c r="H19" s="298">
        <v>-2893991</v>
      </c>
      <c r="I19" s="298">
        <v>12708428</v>
      </c>
      <c r="J19" s="155">
        <v>0</v>
      </c>
      <c r="K19" s="155">
        <v>0</v>
      </c>
      <c r="L19" s="298">
        <v>-2471952</v>
      </c>
      <c r="M19" s="298">
        <v>205337681</v>
      </c>
      <c r="N19" s="155">
        <v>0</v>
      </c>
      <c r="O19" s="155">
        <v>0</v>
      </c>
      <c r="P19" s="298">
        <v>-3288972</v>
      </c>
      <c r="Q19" s="298">
        <v>184350397</v>
      </c>
      <c r="R19" s="144"/>
      <c r="S19" s="153">
        <f t="shared" ref="S19:S21" si="12">+S18+1</f>
        <v>2027</v>
      </c>
      <c r="T19" s="168"/>
      <c r="U19" s="168"/>
      <c r="V19" s="298">
        <f t="shared" si="2"/>
        <v>0</v>
      </c>
      <c r="W19" s="298">
        <f t="shared" si="3"/>
        <v>0</v>
      </c>
      <c r="X19" s="155">
        <f t="shared" si="4"/>
        <v>0</v>
      </c>
      <c r="Y19" s="155">
        <f t="shared" si="5"/>
        <v>0</v>
      </c>
      <c r="Z19" s="298">
        <f t="shared" si="6"/>
        <v>0</v>
      </c>
      <c r="AA19" s="298">
        <f t="shared" si="7"/>
        <v>0</v>
      </c>
      <c r="AB19" s="168"/>
      <c r="AC19" s="168"/>
      <c r="AD19" s="298">
        <f t="shared" si="8"/>
        <v>0</v>
      </c>
      <c r="AE19" s="298">
        <f t="shared" si="9"/>
        <v>0</v>
      </c>
      <c r="AF19" s="168"/>
      <c r="AG19" s="168"/>
      <c r="AH19" s="298">
        <f t="shared" si="10"/>
        <v>0</v>
      </c>
      <c r="AI19" s="298">
        <f t="shared" si="11"/>
        <v>0</v>
      </c>
    </row>
    <row r="20" spans="1:35" x14ac:dyDescent="0.25">
      <c r="A20" s="153">
        <f>A19+1</f>
        <v>2028</v>
      </c>
      <c r="B20" s="155">
        <v>0</v>
      </c>
      <c r="C20" s="155">
        <v>0</v>
      </c>
      <c r="D20" s="160">
        <v>0</v>
      </c>
      <c r="E20" s="298">
        <v>322147347</v>
      </c>
      <c r="F20" s="155">
        <v>0</v>
      </c>
      <c r="G20" s="155">
        <v>79021551</v>
      </c>
      <c r="H20" s="298">
        <v>-2893991</v>
      </c>
      <c r="I20" s="298">
        <v>12708428</v>
      </c>
      <c r="J20" s="155">
        <v>0</v>
      </c>
      <c r="K20" s="155">
        <v>0</v>
      </c>
      <c r="L20" s="298">
        <v>-2471952</v>
      </c>
      <c r="M20" s="298">
        <v>191016060</v>
      </c>
      <c r="N20" s="155">
        <v>0</v>
      </c>
      <c r="O20" s="155">
        <v>0</v>
      </c>
      <c r="P20" s="298"/>
      <c r="Q20" s="298">
        <v>180851829</v>
      </c>
      <c r="R20" s="144"/>
      <c r="S20" s="153">
        <f t="shared" si="12"/>
        <v>2028</v>
      </c>
      <c r="T20" s="168"/>
      <c r="U20" s="168"/>
      <c r="V20" s="298">
        <f t="shared" si="2"/>
        <v>0</v>
      </c>
      <c r="W20" s="298">
        <f t="shared" si="3"/>
        <v>0</v>
      </c>
      <c r="X20" s="155">
        <f t="shared" si="4"/>
        <v>0</v>
      </c>
      <c r="Y20" s="155">
        <f t="shared" si="5"/>
        <v>0</v>
      </c>
      <c r="Z20" s="298">
        <f t="shared" si="6"/>
        <v>0</v>
      </c>
      <c r="AA20" s="298">
        <f t="shared" si="7"/>
        <v>0</v>
      </c>
      <c r="AB20" s="168"/>
      <c r="AC20" s="168"/>
      <c r="AD20" s="298">
        <f t="shared" si="8"/>
        <v>0</v>
      </c>
      <c r="AE20" s="298">
        <f t="shared" si="9"/>
        <v>0</v>
      </c>
      <c r="AF20" s="168"/>
      <c r="AG20" s="168"/>
      <c r="AH20" s="298">
        <f t="shared" si="10"/>
        <v>0</v>
      </c>
      <c r="AI20" s="298">
        <f t="shared" si="11"/>
        <v>0</v>
      </c>
    </row>
    <row r="21" spans="1:35" x14ac:dyDescent="0.25">
      <c r="A21" s="153">
        <f>A20+1</f>
        <v>2029</v>
      </c>
      <c r="B21" s="161">
        <v>0</v>
      </c>
      <c r="C21" s="161">
        <v>0</v>
      </c>
      <c r="D21" s="160">
        <v>0</v>
      </c>
      <c r="E21" s="298">
        <v>228749248</v>
      </c>
      <c r="F21" s="161">
        <v>0</v>
      </c>
      <c r="G21" s="161">
        <v>41944313</v>
      </c>
      <c r="H21" s="298">
        <v>-2833457</v>
      </c>
      <c r="I21" s="298">
        <v>12708428</v>
      </c>
      <c r="J21" s="161">
        <v>0</v>
      </c>
      <c r="K21" s="161">
        <v>0</v>
      </c>
      <c r="L21" s="298">
        <v>-2471952</v>
      </c>
      <c r="M21" s="298">
        <v>173006228</v>
      </c>
      <c r="N21" s="161">
        <v>0</v>
      </c>
      <c r="O21" s="161">
        <v>0</v>
      </c>
      <c r="P21" s="298">
        <v>0</v>
      </c>
      <c r="Q21" s="298">
        <v>172013346</v>
      </c>
      <c r="R21" s="144"/>
      <c r="S21" s="153">
        <f t="shared" si="12"/>
        <v>2029</v>
      </c>
      <c r="T21" s="168"/>
      <c r="U21" s="168"/>
      <c r="V21" s="298">
        <f t="shared" si="2"/>
        <v>0</v>
      </c>
      <c r="W21" s="298">
        <f t="shared" si="3"/>
        <v>0</v>
      </c>
      <c r="X21" s="155">
        <f t="shared" si="4"/>
        <v>0</v>
      </c>
      <c r="Y21" s="155">
        <f t="shared" si="5"/>
        <v>0</v>
      </c>
      <c r="Z21" s="298">
        <f t="shared" si="6"/>
        <v>0</v>
      </c>
      <c r="AA21" s="298">
        <f t="shared" si="7"/>
        <v>0</v>
      </c>
      <c r="AB21" s="168"/>
      <c r="AC21" s="168"/>
      <c r="AD21" s="298">
        <f t="shared" si="8"/>
        <v>0</v>
      </c>
      <c r="AE21" s="298">
        <f t="shared" si="9"/>
        <v>0</v>
      </c>
      <c r="AF21" s="168"/>
      <c r="AG21" s="168"/>
      <c r="AH21" s="298">
        <f t="shared" si="10"/>
        <v>0</v>
      </c>
      <c r="AI21" s="298">
        <f t="shared" si="11"/>
        <v>0</v>
      </c>
    </row>
    <row r="22" spans="1:35" ht="15.75" thickBot="1" x14ac:dyDescent="0.3">
      <c r="A22" s="156" t="s">
        <v>267</v>
      </c>
      <c r="B22" s="162">
        <v>0</v>
      </c>
      <c r="C22" s="162">
        <v>0</v>
      </c>
      <c r="D22" s="163">
        <v>0</v>
      </c>
      <c r="E22" s="163">
        <v>189354435</v>
      </c>
      <c r="F22" s="162">
        <v>0</v>
      </c>
      <c r="G22" s="162">
        <v>3786780</v>
      </c>
      <c r="H22" s="299">
        <v>-9982534</v>
      </c>
      <c r="I22" s="299">
        <v>47004251</v>
      </c>
      <c r="J22" s="162">
        <v>0</v>
      </c>
      <c r="K22" s="162">
        <v>0</v>
      </c>
      <c r="L22" s="163">
        <v>-2471952</v>
      </c>
      <c r="M22" s="163">
        <v>356407496</v>
      </c>
      <c r="N22" s="162">
        <v>0</v>
      </c>
      <c r="O22" s="162">
        <v>0</v>
      </c>
      <c r="P22" s="299">
        <v>0</v>
      </c>
      <c r="Q22" s="299">
        <v>472388643</v>
      </c>
      <c r="R22" s="144"/>
      <c r="S22" s="156" t="s">
        <v>267</v>
      </c>
      <c r="T22" s="169"/>
      <c r="U22" s="169"/>
      <c r="V22" s="299">
        <f t="shared" si="2"/>
        <v>0</v>
      </c>
      <c r="W22" s="299">
        <f t="shared" si="3"/>
        <v>0</v>
      </c>
      <c r="X22" s="157">
        <f t="shared" si="4"/>
        <v>0</v>
      </c>
      <c r="Y22" s="157">
        <f t="shared" si="5"/>
        <v>0</v>
      </c>
      <c r="Z22" s="299">
        <f t="shared" si="6"/>
        <v>0</v>
      </c>
      <c r="AA22" s="299">
        <f t="shared" si="7"/>
        <v>0</v>
      </c>
      <c r="AB22" s="169"/>
      <c r="AC22" s="169"/>
      <c r="AD22" s="299">
        <f t="shared" si="8"/>
        <v>0</v>
      </c>
      <c r="AE22" s="299">
        <f t="shared" si="9"/>
        <v>0</v>
      </c>
      <c r="AF22" s="169"/>
      <c r="AG22" s="169"/>
      <c r="AH22" s="299">
        <f t="shared" si="10"/>
        <v>0</v>
      </c>
      <c r="AI22" s="299">
        <f t="shared" si="11"/>
        <v>0</v>
      </c>
    </row>
    <row r="23" spans="1:35" x14ac:dyDescent="0.25">
      <c r="A23" s="158" t="s">
        <v>261</v>
      </c>
      <c r="B23" s="159">
        <f t="shared" ref="B23:Q23" si="13">SUM(B17:B22)</f>
        <v>0</v>
      </c>
      <c r="C23" s="159">
        <f t="shared" si="13"/>
        <v>0</v>
      </c>
      <c r="D23" s="300">
        <f t="shared" si="13"/>
        <v>-7632481</v>
      </c>
      <c r="E23" s="300">
        <f t="shared" si="13"/>
        <v>1873183131</v>
      </c>
      <c r="F23" s="159">
        <f t="shared" si="13"/>
        <v>0</v>
      </c>
      <c r="G23" s="159">
        <f t="shared" si="13"/>
        <v>444615311</v>
      </c>
      <c r="H23" s="300">
        <f t="shared" si="13"/>
        <v>-24391955</v>
      </c>
      <c r="I23" s="300">
        <f t="shared" si="13"/>
        <v>110546391</v>
      </c>
      <c r="J23" s="159">
        <f t="shared" si="13"/>
        <v>0</v>
      </c>
      <c r="K23" s="159">
        <f t="shared" si="13"/>
        <v>0</v>
      </c>
      <c r="L23" s="300">
        <f t="shared" si="13"/>
        <v>-14831712</v>
      </c>
      <c r="M23" s="300">
        <f t="shared" si="13"/>
        <v>1370325261</v>
      </c>
      <c r="N23" s="159">
        <f t="shared" si="13"/>
        <v>0</v>
      </c>
      <c r="O23" s="159">
        <f t="shared" si="13"/>
        <v>0</v>
      </c>
      <c r="P23" s="300">
        <f t="shared" si="13"/>
        <v>-14252200</v>
      </c>
      <c r="Q23" s="300">
        <f t="shared" si="13"/>
        <v>1378305009</v>
      </c>
      <c r="R23" s="144"/>
      <c r="S23" s="158" t="s">
        <v>261</v>
      </c>
      <c r="T23" s="170"/>
      <c r="U23" s="170"/>
      <c r="V23" s="300">
        <f t="shared" ref="V23:AA23" si="14">SUM(V17:V22)</f>
        <v>0</v>
      </c>
      <c r="W23" s="300">
        <f t="shared" si="14"/>
        <v>0</v>
      </c>
      <c r="X23" s="159">
        <f t="shared" si="14"/>
        <v>0</v>
      </c>
      <c r="Y23" s="159">
        <f t="shared" si="14"/>
        <v>0</v>
      </c>
      <c r="Z23" s="300">
        <f t="shared" si="14"/>
        <v>0</v>
      </c>
      <c r="AA23" s="300">
        <f t="shared" si="14"/>
        <v>0</v>
      </c>
      <c r="AB23" s="170"/>
      <c r="AC23" s="170"/>
      <c r="AD23" s="300">
        <f>SUM(AD17:AD22)</f>
        <v>0</v>
      </c>
      <c r="AE23" s="300">
        <f>SUM(AE17:AE22)</f>
        <v>0</v>
      </c>
      <c r="AF23" s="170"/>
      <c r="AG23" s="170"/>
      <c r="AH23" s="300">
        <f>SUM(AH17:AH22)</f>
        <v>0</v>
      </c>
      <c r="AI23" s="300">
        <f>SUM(AI17:AI22)</f>
        <v>0</v>
      </c>
    </row>
    <row r="24" spans="1:35" x14ac:dyDescent="0.25">
      <c r="R24" s="144"/>
    </row>
    <row r="25" spans="1:35" x14ac:dyDescent="0.25">
      <c r="A25" s="400" t="s">
        <v>75</v>
      </c>
      <c r="B25" s="400"/>
      <c r="C25" s="400"/>
      <c r="D25" s="400"/>
      <c r="E25" s="400"/>
      <c r="F25" s="400"/>
      <c r="G25" s="400"/>
      <c r="H25" s="400"/>
      <c r="I25" s="400"/>
      <c r="J25" s="400"/>
      <c r="K25" s="400"/>
      <c r="L25" s="400"/>
      <c r="M25" s="400"/>
      <c r="N25" s="400"/>
      <c r="O25" s="400"/>
      <c r="P25" s="400"/>
      <c r="Q25" s="400"/>
      <c r="R25" s="144"/>
      <c r="S25" s="400" t="s">
        <v>268</v>
      </c>
      <c r="T25" s="400"/>
      <c r="U25" s="400"/>
      <c r="V25" s="400"/>
      <c r="W25" s="400"/>
      <c r="X25" s="400"/>
      <c r="Y25" s="400"/>
      <c r="Z25" s="400"/>
      <c r="AA25" s="400"/>
      <c r="AB25" s="400"/>
      <c r="AC25" s="400"/>
      <c r="AD25" s="400"/>
      <c r="AE25" s="400"/>
      <c r="AF25" s="400"/>
      <c r="AG25" s="400"/>
      <c r="AH25" s="400"/>
      <c r="AI25" s="400"/>
    </row>
    <row r="26" spans="1:35" x14ac:dyDescent="0.25">
      <c r="A26" s="401" t="s">
        <v>150</v>
      </c>
      <c r="B26" s="399" t="s">
        <v>39</v>
      </c>
      <c r="C26" s="399"/>
      <c r="D26" s="398" t="s">
        <v>40</v>
      </c>
      <c r="E26" s="398"/>
      <c r="F26" s="399" t="s">
        <v>254</v>
      </c>
      <c r="G26" s="399"/>
      <c r="H26" s="398" t="s">
        <v>255</v>
      </c>
      <c r="I26" s="398"/>
      <c r="J26" s="399" t="s">
        <v>256</v>
      </c>
      <c r="K26" s="399"/>
      <c r="L26" s="398" t="s">
        <v>257</v>
      </c>
      <c r="M26" s="398"/>
      <c r="N26" s="399" t="s">
        <v>42</v>
      </c>
      <c r="O26" s="399"/>
      <c r="P26" s="398" t="s">
        <v>43</v>
      </c>
      <c r="Q26" s="398"/>
      <c r="R26" s="144"/>
      <c r="S26" s="401" t="s">
        <v>150</v>
      </c>
      <c r="T26" s="399" t="s">
        <v>39</v>
      </c>
      <c r="U26" s="399"/>
      <c r="V26" s="398" t="s">
        <v>40</v>
      </c>
      <c r="W26" s="398"/>
      <c r="X26" s="399" t="s">
        <v>254</v>
      </c>
      <c r="Y26" s="399"/>
      <c r="Z26" s="398" t="s">
        <v>255</v>
      </c>
      <c r="AA26" s="398"/>
      <c r="AB26" s="399" t="s">
        <v>256</v>
      </c>
      <c r="AC26" s="399"/>
      <c r="AD26" s="398" t="s">
        <v>257</v>
      </c>
      <c r="AE26" s="398"/>
      <c r="AF26" s="399" t="s">
        <v>42</v>
      </c>
      <c r="AG26" s="399"/>
      <c r="AH26" s="398" t="s">
        <v>43</v>
      </c>
      <c r="AI26" s="398"/>
    </row>
    <row r="27" spans="1:35" x14ac:dyDescent="0.25">
      <c r="A27" s="402"/>
      <c r="B27" s="296" t="s">
        <v>264</v>
      </c>
      <c r="C27" s="296" t="s">
        <v>265</v>
      </c>
      <c r="D27" s="295" t="s">
        <v>264</v>
      </c>
      <c r="E27" s="295" t="s">
        <v>265</v>
      </c>
      <c r="F27" s="296" t="s">
        <v>264</v>
      </c>
      <c r="G27" s="296" t="s">
        <v>265</v>
      </c>
      <c r="H27" s="295" t="s">
        <v>264</v>
      </c>
      <c r="I27" s="295" t="s">
        <v>265</v>
      </c>
      <c r="J27" s="296" t="s">
        <v>264</v>
      </c>
      <c r="K27" s="296" t="s">
        <v>265</v>
      </c>
      <c r="L27" s="295" t="s">
        <v>264</v>
      </c>
      <c r="M27" s="295" t="s">
        <v>265</v>
      </c>
      <c r="N27" s="296" t="s">
        <v>264</v>
      </c>
      <c r="O27" s="296" t="s">
        <v>265</v>
      </c>
      <c r="P27" s="295" t="s">
        <v>264</v>
      </c>
      <c r="Q27" s="295" t="s">
        <v>265</v>
      </c>
      <c r="R27" s="144"/>
      <c r="S27" s="402"/>
      <c r="T27" s="403" t="s">
        <v>266</v>
      </c>
      <c r="U27" s="404"/>
      <c r="V27" s="295" t="s">
        <v>264</v>
      </c>
      <c r="W27" s="295" t="s">
        <v>265</v>
      </c>
      <c r="X27" s="296" t="s">
        <v>264</v>
      </c>
      <c r="Y27" s="296" t="s">
        <v>265</v>
      </c>
      <c r="Z27" s="295" t="s">
        <v>264</v>
      </c>
      <c r="AA27" s="295" t="s">
        <v>265</v>
      </c>
      <c r="AB27" s="399" t="s">
        <v>266</v>
      </c>
      <c r="AC27" s="399"/>
      <c r="AD27" s="295" t="s">
        <v>264</v>
      </c>
      <c r="AE27" s="295" t="s">
        <v>265</v>
      </c>
      <c r="AF27" s="399" t="s">
        <v>266</v>
      </c>
      <c r="AG27" s="399"/>
      <c r="AH27" s="295" t="s">
        <v>264</v>
      </c>
      <c r="AI27" s="295" t="s">
        <v>265</v>
      </c>
    </row>
    <row r="28" spans="1:35" x14ac:dyDescent="0.25">
      <c r="A28" s="153">
        <f>A8</f>
        <v>2025</v>
      </c>
      <c r="B28" s="155">
        <v>0</v>
      </c>
      <c r="C28" s="155">
        <v>0</v>
      </c>
      <c r="D28" s="298">
        <v>-103490864</v>
      </c>
      <c r="E28" s="298">
        <v>421676969</v>
      </c>
      <c r="F28" s="155">
        <v>-1954594</v>
      </c>
      <c r="G28" s="155">
        <v>72215681</v>
      </c>
      <c r="H28" s="298">
        <v>-2519735</v>
      </c>
      <c r="I28" s="298">
        <v>5066783</v>
      </c>
      <c r="J28" s="155">
        <v>0</v>
      </c>
      <c r="K28" s="155">
        <v>0</v>
      </c>
      <c r="L28" s="298">
        <v>-23879567</v>
      </c>
      <c r="M28" s="298">
        <v>153680804</v>
      </c>
      <c r="N28" s="155">
        <v>0</v>
      </c>
      <c r="O28" s="155">
        <v>0</v>
      </c>
      <c r="P28" s="298">
        <v>-39611311</v>
      </c>
      <c r="Q28" s="298">
        <v>101754551</v>
      </c>
      <c r="R28" s="144"/>
      <c r="S28" s="153">
        <f>+A8</f>
        <v>2025</v>
      </c>
      <c r="T28" s="168"/>
      <c r="U28" s="168"/>
      <c r="V28" s="298">
        <f>U$4*D28</f>
        <v>0</v>
      </c>
      <c r="W28" s="298">
        <f>U$4*E28</f>
        <v>0</v>
      </c>
      <c r="X28" s="155">
        <f>V$4*F28</f>
        <v>0</v>
      </c>
      <c r="Y28" s="155">
        <f>V$4*G28</f>
        <v>0</v>
      </c>
      <c r="Z28" s="298">
        <f>W$4*H28</f>
        <v>0</v>
      </c>
      <c r="AA28" s="298">
        <f>W$4*I28</f>
        <v>0</v>
      </c>
      <c r="AB28" s="168"/>
      <c r="AC28" s="168"/>
      <c r="AD28" s="298">
        <f>Y$4*L28</f>
        <v>0</v>
      </c>
      <c r="AE28" s="298">
        <f>Y$4*M28</f>
        <v>0</v>
      </c>
      <c r="AF28" s="168"/>
      <c r="AG28" s="168"/>
      <c r="AH28" s="298">
        <f>AA$4*P28</f>
        <v>0</v>
      </c>
      <c r="AI28" s="298">
        <f>AA$4*Q28</f>
        <v>0</v>
      </c>
    </row>
    <row r="29" spans="1:35" x14ac:dyDescent="0.25">
      <c r="A29" s="153">
        <f>A28+1</f>
        <v>2026</v>
      </c>
      <c r="B29" s="155">
        <v>0</v>
      </c>
      <c r="C29" s="155">
        <v>0</v>
      </c>
      <c r="D29" s="298">
        <v>-87816174</v>
      </c>
      <c r="E29" s="298">
        <v>418605885</v>
      </c>
      <c r="F29" s="155">
        <v>-977300</v>
      </c>
      <c r="G29" s="155">
        <v>71939708</v>
      </c>
      <c r="H29" s="298">
        <v>-2519735</v>
      </c>
      <c r="I29" s="298">
        <v>5066783</v>
      </c>
      <c r="J29" s="155">
        <v>0</v>
      </c>
      <c r="K29" s="155">
        <v>0</v>
      </c>
      <c r="L29" s="298">
        <v>-23879567</v>
      </c>
      <c r="M29" s="298">
        <v>153678466</v>
      </c>
      <c r="N29" s="155">
        <v>0</v>
      </c>
      <c r="O29" s="155">
        <v>0</v>
      </c>
      <c r="P29" s="298">
        <v>-39611311</v>
      </c>
      <c r="Q29" s="298">
        <v>101754551</v>
      </c>
      <c r="R29" s="144"/>
      <c r="S29" s="153">
        <f>+S28+1</f>
        <v>2026</v>
      </c>
      <c r="T29" s="168"/>
      <c r="U29" s="168"/>
      <c r="V29" s="298">
        <f t="shared" ref="V29:V33" si="15">U$4*D29</f>
        <v>0</v>
      </c>
      <c r="W29" s="298">
        <f t="shared" ref="W29:W33" si="16">U$4*E29</f>
        <v>0</v>
      </c>
      <c r="X29" s="155">
        <f t="shared" ref="X29:X33" si="17">V$4*F29</f>
        <v>0</v>
      </c>
      <c r="Y29" s="155">
        <f t="shared" ref="Y29:Y33" si="18">V$4*G29</f>
        <v>0</v>
      </c>
      <c r="Z29" s="298">
        <f t="shared" ref="Z29:Z33" si="19">W$4*H29</f>
        <v>0</v>
      </c>
      <c r="AA29" s="298">
        <f t="shared" ref="AA29:AA33" si="20">W$4*I29</f>
        <v>0</v>
      </c>
      <c r="AB29" s="168"/>
      <c r="AC29" s="168"/>
      <c r="AD29" s="298">
        <f t="shared" ref="AD29:AD33" si="21">Y$4*L29</f>
        <v>0</v>
      </c>
      <c r="AE29" s="298">
        <f t="shared" ref="AE29:AE33" si="22">Y$4*M29</f>
        <v>0</v>
      </c>
      <c r="AF29" s="168"/>
      <c r="AG29" s="168"/>
      <c r="AH29" s="298">
        <f t="shared" ref="AH29:AH33" si="23">AA$4*P29</f>
        <v>0</v>
      </c>
      <c r="AI29" s="298">
        <f t="shared" ref="AI29:AI33" si="24">AA$4*Q29</f>
        <v>0</v>
      </c>
    </row>
    <row r="30" spans="1:35" x14ac:dyDescent="0.25">
      <c r="A30" s="153">
        <f>A29+1</f>
        <v>2027</v>
      </c>
      <c r="B30" s="155">
        <v>0</v>
      </c>
      <c r="C30" s="155">
        <v>0</v>
      </c>
      <c r="D30" s="298">
        <v>-17563235</v>
      </c>
      <c r="E30" s="298">
        <v>418264650</v>
      </c>
      <c r="F30" s="155"/>
      <c r="G30" s="155">
        <v>71939708</v>
      </c>
      <c r="H30" s="298">
        <v>-2519735</v>
      </c>
      <c r="I30" s="298">
        <v>5066783</v>
      </c>
      <c r="J30" s="155">
        <v>0</v>
      </c>
      <c r="K30" s="155">
        <v>0</v>
      </c>
      <c r="L30" s="298">
        <v>-17642166</v>
      </c>
      <c r="M30" s="298">
        <v>153669100</v>
      </c>
      <c r="N30" s="155">
        <v>0</v>
      </c>
      <c r="O30" s="155">
        <v>0</v>
      </c>
      <c r="P30" s="298">
        <v>-39611293</v>
      </c>
      <c r="Q30" s="298">
        <v>101754551</v>
      </c>
      <c r="R30" s="144"/>
      <c r="S30" s="153">
        <f t="shared" ref="S30:S32" si="25">+S29+1</f>
        <v>2027</v>
      </c>
      <c r="T30" s="168"/>
      <c r="U30" s="168"/>
      <c r="V30" s="298">
        <f t="shared" si="15"/>
        <v>0</v>
      </c>
      <c r="W30" s="298">
        <f t="shared" si="16"/>
        <v>0</v>
      </c>
      <c r="X30" s="155">
        <f t="shared" si="17"/>
        <v>0</v>
      </c>
      <c r="Y30" s="155">
        <f t="shared" si="18"/>
        <v>0</v>
      </c>
      <c r="Z30" s="298">
        <f t="shared" si="19"/>
        <v>0</v>
      </c>
      <c r="AA30" s="298">
        <f t="shared" si="20"/>
        <v>0</v>
      </c>
      <c r="AB30" s="168"/>
      <c r="AC30" s="168"/>
      <c r="AD30" s="298">
        <f t="shared" si="21"/>
        <v>0</v>
      </c>
      <c r="AE30" s="298">
        <f t="shared" si="22"/>
        <v>0</v>
      </c>
      <c r="AF30" s="168"/>
      <c r="AG30" s="168"/>
      <c r="AH30" s="298">
        <f t="shared" si="23"/>
        <v>0</v>
      </c>
      <c r="AI30" s="298">
        <f t="shared" si="24"/>
        <v>0</v>
      </c>
    </row>
    <row r="31" spans="1:35" x14ac:dyDescent="0.25">
      <c r="A31" s="153">
        <f>A30+1</f>
        <v>2028</v>
      </c>
      <c r="B31" s="155">
        <v>0</v>
      </c>
      <c r="C31" s="155">
        <v>0</v>
      </c>
      <c r="D31" s="160"/>
      <c r="E31" s="160">
        <v>418264650</v>
      </c>
      <c r="F31" s="164">
        <v>0</v>
      </c>
      <c r="G31" s="161">
        <v>18865820</v>
      </c>
      <c r="H31" s="298">
        <v>-2519735</v>
      </c>
      <c r="I31" s="298">
        <v>5066783</v>
      </c>
      <c r="J31" s="155">
        <v>0</v>
      </c>
      <c r="K31" s="155">
        <v>0</v>
      </c>
      <c r="L31" s="298">
        <v>-3088255</v>
      </c>
      <c r="M31" s="298">
        <v>143309856</v>
      </c>
      <c r="N31" s="155">
        <v>0</v>
      </c>
      <c r="O31" s="155">
        <v>0</v>
      </c>
      <c r="P31" s="298">
        <v>-24275872</v>
      </c>
      <c r="Q31" s="298">
        <v>101754551</v>
      </c>
      <c r="R31" s="144"/>
      <c r="S31" s="153">
        <f t="shared" si="25"/>
        <v>2028</v>
      </c>
      <c r="T31" s="168"/>
      <c r="U31" s="168"/>
      <c r="V31" s="298">
        <f t="shared" si="15"/>
        <v>0</v>
      </c>
      <c r="W31" s="298">
        <f t="shared" si="16"/>
        <v>0</v>
      </c>
      <c r="X31" s="155">
        <f t="shared" si="17"/>
        <v>0</v>
      </c>
      <c r="Y31" s="155">
        <f t="shared" si="18"/>
        <v>0</v>
      </c>
      <c r="Z31" s="298">
        <f t="shared" si="19"/>
        <v>0</v>
      </c>
      <c r="AA31" s="298">
        <f t="shared" si="20"/>
        <v>0</v>
      </c>
      <c r="AB31" s="168"/>
      <c r="AC31" s="168"/>
      <c r="AD31" s="298">
        <f t="shared" si="21"/>
        <v>0</v>
      </c>
      <c r="AE31" s="298">
        <f t="shared" si="22"/>
        <v>0</v>
      </c>
      <c r="AF31" s="168"/>
      <c r="AG31" s="168"/>
      <c r="AH31" s="298">
        <f t="shared" si="23"/>
        <v>0</v>
      </c>
      <c r="AI31" s="298">
        <f t="shared" si="24"/>
        <v>0</v>
      </c>
    </row>
    <row r="32" spans="1:35" x14ac:dyDescent="0.25">
      <c r="A32" s="153">
        <f>A31+1</f>
        <v>2029</v>
      </c>
      <c r="B32" s="161">
        <v>0</v>
      </c>
      <c r="C32" s="161">
        <v>0</v>
      </c>
      <c r="D32" s="160">
        <v>0</v>
      </c>
      <c r="E32" s="160">
        <v>75558819</v>
      </c>
      <c r="F32" s="164">
        <v>0</v>
      </c>
      <c r="G32" s="161">
        <v>12968721</v>
      </c>
      <c r="H32" s="298">
        <v>-2519735</v>
      </c>
      <c r="I32" s="298">
        <v>5065375</v>
      </c>
      <c r="J32" s="161">
        <v>0</v>
      </c>
      <c r="K32" s="161">
        <v>0</v>
      </c>
      <c r="L32" s="298">
        <v>-3088255</v>
      </c>
      <c r="M32" s="298">
        <v>127770998</v>
      </c>
      <c r="N32" s="161">
        <v>0</v>
      </c>
      <c r="O32" s="161">
        <v>0</v>
      </c>
      <c r="P32" s="298">
        <v>-8940466</v>
      </c>
      <c r="Q32" s="298">
        <v>101550971</v>
      </c>
      <c r="R32" s="144"/>
      <c r="S32" s="153">
        <f t="shared" si="25"/>
        <v>2029</v>
      </c>
      <c r="T32" s="168"/>
      <c r="U32" s="168"/>
      <c r="V32" s="298">
        <f t="shared" si="15"/>
        <v>0</v>
      </c>
      <c r="W32" s="298">
        <f t="shared" si="16"/>
        <v>0</v>
      </c>
      <c r="X32" s="155">
        <f t="shared" si="17"/>
        <v>0</v>
      </c>
      <c r="Y32" s="155">
        <f t="shared" si="18"/>
        <v>0</v>
      </c>
      <c r="Z32" s="298">
        <f t="shared" si="19"/>
        <v>0</v>
      </c>
      <c r="AA32" s="298">
        <f t="shared" si="20"/>
        <v>0</v>
      </c>
      <c r="AB32" s="168"/>
      <c r="AC32" s="168"/>
      <c r="AD32" s="298">
        <f t="shared" si="21"/>
        <v>0</v>
      </c>
      <c r="AE32" s="298">
        <f t="shared" si="22"/>
        <v>0</v>
      </c>
      <c r="AF32" s="168"/>
      <c r="AG32" s="168"/>
      <c r="AH32" s="298">
        <f t="shared" si="23"/>
        <v>0</v>
      </c>
      <c r="AI32" s="298">
        <f t="shared" si="24"/>
        <v>0</v>
      </c>
    </row>
    <row r="33" spans="1:35" ht="15.75" thickBot="1" x14ac:dyDescent="0.3">
      <c r="A33" s="156" t="s">
        <v>267</v>
      </c>
      <c r="B33" s="162">
        <v>0</v>
      </c>
      <c r="C33" s="162">
        <v>0</v>
      </c>
      <c r="D33" s="163">
        <v>0</v>
      </c>
      <c r="E33" s="163">
        <v>68002940</v>
      </c>
      <c r="F33" s="162">
        <v>0</v>
      </c>
      <c r="G33" s="162">
        <v>1296870</v>
      </c>
      <c r="H33" s="299">
        <v>-3333617</v>
      </c>
      <c r="I33" s="299">
        <v>17232911</v>
      </c>
      <c r="J33" s="162">
        <v>0</v>
      </c>
      <c r="K33" s="162">
        <v>0</v>
      </c>
      <c r="L33" s="163">
        <v>-1235289</v>
      </c>
      <c r="M33" s="163">
        <v>290750621</v>
      </c>
      <c r="N33" s="162">
        <v>0</v>
      </c>
      <c r="O33" s="162">
        <v>0</v>
      </c>
      <c r="P33" s="299">
        <v>-5364281</v>
      </c>
      <c r="Q33" s="299">
        <v>262367958</v>
      </c>
      <c r="R33" s="144"/>
      <c r="S33" s="156" t="s">
        <v>267</v>
      </c>
      <c r="T33" s="169"/>
      <c r="U33" s="169"/>
      <c r="V33" s="299">
        <f t="shared" si="15"/>
        <v>0</v>
      </c>
      <c r="W33" s="299">
        <f t="shared" si="16"/>
        <v>0</v>
      </c>
      <c r="X33" s="157">
        <f t="shared" si="17"/>
        <v>0</v>
      </c>
      <c r="Y33" s="157">
        <f t="shared" si="18"/>
        <v>0</v>
      </c>
      <c r="Z33" s="299">
        <f t="shared" si="19"/>
        <v>0</v>
      </c>
      <c r="AA33" s="299">
        <f t="shared" si="20"/>
        <v>0</v>
      </c>
      <c r="AB33" s="169"/>
      <c r="AC33" s="169"/>
      <c r="AD33" s="299">
        <f t="shared" si="21"/>
        <v>0</v>
      </c>
      <c r="AE33" s="299">
        <f t="shared" si="22"/>
        <v>0</v>
      </c>
      <c r="AF33" s="169"/>
      <c r="AG33" s="169"/>
      <c r="AH33" s="299">
        <f t="shared" si="23"/>
        <v>0</v>
      </c>
      <c r="AI33" s="299">
        <f t="shared" si="24"/>
        <v>0</v>
      </c>
    </row>
    <row r="34" spans="1:35" ht="15" customHeight="1" x14ac:dyDescent="0.25">
      <c r="A34" s="158" t="s">
        <v>261</v>
      </c>
      <c r="B34" s="159">
        <f>SUM(B28:B33)</f>
        <v>0</v>
      </c>
      <c r="C34" s="159">
        <f>SUM(C28:C33)</f>
        <v>0</v>
      </c>
      <c r="D34" s="300">
        <f t="shared" ref="D34:Q34" si="26">SUM(D28:D33)</f>
        <v>-208870273</v>
      </c>
      <c r="E34" s="300">
        <f t="shared" si="26"/>
        <v>1820373913</v>
      </c>
      <c r="F34" s="159">
        <f t="shared" si="26"/>
        <v>-2931894</v>
      </c>
      <c r="G34" s="159">
        <f t="shared" si="26"/>
        <v>249226508</v>
      </c>
      <c r="H34" s="300">
        <f t="shared" si="26"/>
        <v>-15932292</v>
      </c>
      <c r="I34" s="300">
        <f t="shared" si="26"/>
        <v>42565418</v>
      </c>
      <c r="J34" s="159">
        <f t="shared" si="26"/>
        <v>0</v>
      </c>
      <c r="K34" s="159">
        <f t="shared" si="26"/>
        <v>0</v>
      </c>
      <c r="L34" s="300">
        <f t="shared" si="26"/>
        <v>-72813099</v>
      </c>
      <c r="M34" s="300">
        <f t="shared" si="26"/>
        <v>1022859845</v>
      </c>
      <c r="N34" s="159">
        <f t="shared" si="26"/>
        <v>0</v>
      </c>
      <c r="O34" s="159">
        <f t="shared" si="26"/>
        <v>0</v>
      </c>
      <c r="P34" s="300">
        <f t="shared" si="26"/>
        <v>-157414534</v>
      </c>
      <c r="Q34" s="300">
        <f t="shared" si="26"/>
        <v>770937133</v>
      </c>
      <c r="R34" s="144"/>
      <c r="S34" s="158" t="s">
        <v>261</v>
      </c>
      <c r="T34" s="170"/>
      <c r="U34" s="170"/>
      <c r="V34" s="300">
        <f t="shared" ref="V34:AI34" si="27">SUM(V28:V33)</f>
        <v>0</v>
      </c>
      <c r="W34" s="300">
        <f t="shared" si="27"/>
        <v>0</v>
      </c>
      <c r="X34" s="159">
        <f t="shared" si="27"/>
        <v>0</v>
      </c>
      <c r="Y34" s="159">
        <f t="shared" si="27"/>
        <v>0</v>
      </c>
      <c r="Z34" s="300">
        <f t="shared" si="27"/>
        <v>0</v>
      </c>
      <c r="AA34" s="300">
        <f t="shared" si="27"/>
        <v>0</v>
      </c>
      <c r="AB34" s="170"/>
      <c r="AC34" s="170"/>
      <c r="AD34" s="300">
        <f t="shared" si="27"/>
        <v>0</v>
      </c>
      <c r="AE34" s="300">
        <f t="shared" si="27"/>
        <v>0</v>
      </c>
      <c r="AF34" s="170"/>
      <c r="AG34" s="170"/>
      <c r="AH34" s="300">
        <f t="shared" si="27"/>
        <v>0</v>
      </c>
      <c r="AI34" s="300">
        <f t="shared" si="27"/>
        <v>0</v>
      </c>
    </row>
    <row r="36" spans="1:35" x14ac:dyDescent="0.25">
      <c r="S36" s="413" t="s">
        <v>269</v>
      </c>
      <c r="T36" s="413"/>
      <c r="U36" s="413"/>
      <c r="V36" s="413"/>
      <c r="W36" s="413"/>
      <c r="X36" s="413"/>
      <c r="Y36" s="413"/>
      <c r="Z36" s="413"/>
      <c r="AA36" s="413"/>
      <c r="AB36" s="413"/>
      <c r="AC36" s="413"/>
      <c r="AD36" s="413"/>
      <c r="AE36" s="413"/>
      <c r="AF36" s="413"/>
      <c r="AG36" s="413"/>
      <c r="AH36" s="413"/>
      <c r="AI36" s="413"/>
    </row>
    <row r="37" spans="1:35" x14ac:dyDescent="0.25">
      <c r="S37" s="401" t="s">
        <v>150</v>
      </c>
      <c r="T37" s="399" t="s">
        <v>39</v>
      </c>
      <c r="U37" s="399"/>
      <c r="V37" s="398" t="s">
        <v>40</v>
      </c>
      <c r="W37" s="398"/>
      <c r="X37" s="399" t="s">
        <v>254</v>
      </c>
      <c r="Y37" s="399"/>
      <c r="Z37" s="398" t="s">
        <v>255</v>
      </c>
      <c r="AA37" s="398"/>
      <c r="AB37" s="399" t="s">
        <v>256</v>
      </c>
      <c r="AC37" s="399"/>
      <c r="AD37" s="398" t="s">
        <v>257</v>
      </c>
      <c r="AE37" s="398"/>
      <c r="AF37" s="399" t="s">
        <v>42</v>
      </c>
      <c r="AG37" s="399"/>
      <c r="AH37" s="398" t="s">
        <v>43</v>
      </c>
      <c r="AI37" s="398"/>
    </row>
    <row r="38" spans="1:35" x14ac:dyDescent="0.25">
      <c r="S38" s="402"/>
      <c r="T38" s="403" t="s">
        <v>266</v>
      </c>
      <c r="U38" s="404"/>
      <c r="V38" s="295" t="s">
        <v>264</v>
      </c>
      <c r="W38" s="295" t="s">
        <v>265</v>
      </c>
      <c r="X38" s="296" t="s">
        <v>264</v>
      </c>
      <c r="Y38" s="296" t="s">
        <v>265</v>
      </c>
      <c r="Z38" s="295" t="s">
        <v>264</v>
      </c>
      <c r="AA38" s="295" t="s">
        <v>265</v>
      </c>
      <c r="AB38" s="403" t="s">
        <v>266</v>
      </c>
      <c r="AC38" s="404"/>
      <c r="AD38" s="295" t="s">
        <v>264</v>
      </c>
      <c r="AE38" s="295" t="s">
        <v>265</v>
      </c>
      <c r="AF38" s="403" t="s">
        <v>266</v>
      </c>
      <c r="AG38" s="404"/>
      <c r="AH38" s="295" t="s">
        <v>264</v>
      </c>
      <c r="AI38" s="295" t="s">
        <v>265</v>
      </c>
    </row>
    <row r="39" spans="1:35" x14ac:dyDescent="0.25">
      <c r="S39" s="153">
        <f>+A8</f>
        <v>2025</v>
      </c>
      <c r="T39" s="168"/>
      <c r="U39" s="168"/>
      <c r="V39" s="165">
        <f>+'1,2,3 - PERS_2-3'!W51</f>
        <v>0</v>
      </c>
      <c r="W39" s="165">
        <f>+'1,2,3 - PERS_2-3'!X51</f>
        <v>0</v>
      </c>
      <c r="X39" s="155">
        <v>0</v>
      </c>
      <c r="Y39" s="155">
        <v>0</v>
      </c>
      <c r="Z39" s="165">
        <f>+'1,2,3 - PSERS'!W52</f>
        <v>0</v>
      </c>
      <c r="AA39" s="165">
        <f>+'1,2,3 - PSERS'!X52</f>
        <v>0</v>
      </c>
      <c r="AB39" s="168"/>
      <c r="AC39" s="168"/>
      <c r="AD39" s="298">
        <v>0</v>
      </c>
      <c r="AE39" s="298">
        <v>0</v>
      </c>
      <c r="AF39" s="168"/>
      <c r="AG39" s="168"/>
      <c r="AH39" s="165">
        <f>+'1,2,3 - LEOFF_2'!W56</f>
        <v>0</v>
      </c>
      <c r="AI39" s="165">
        <f>+'1,2,3 - LEOFF_2'!X56</f>
        <v>0</v>
      </c>
    </row>
    <row r="40" spans="1:35" x14ac:dyDescent="0.25">
      <c r="S40" s="153">
        <f>+S39+1</f>
        <v>2026</v>
      </c>
      <c r="T40" s="168"/>
      <c r="U40" s="168"/>
      <c r="V40" s="165">
        <f>+'1,2,3 - PERS_2-3'!W52</f>
        <v>0</v>
      </c>
      <c r="W40" s="165">
        <f>+'1,2,3 - PERS_2-3'!X52</f>
        <v>0</v>
      </c>
      <c r="X40" s="155">
        <v>0</v>
      </c>
      <c r="Y40" s="155">
        <v>0</v>
      </c>
      <c r="Z40" s="165">
        <f>+'1,2,3 - PSERS'!W53</f>
        <v>0</v>
      </c>
      <c r="AA40" s="165">
        <f>+'1,2,3 - PSERS'!X53</f>
        <v>0</v>
      </c>
      <c r="AB40" s="168"/>
      <c r="AC40" s="168"/>
      <c r="AD40" s="298">
        <v>0</v>
      </c>
      <c r="AE40" s="298">
        <v>0</v>
      </c>
      <c r="AF40" s="168"/>
      <c r="AG40" s="168"/>
      <c r="AH40" s="165">
        <f>+'1,2,3 - LEOFF_2'!W57</f>
        <v>0</v>
      </c>
      <c r="AI40" s="165">
        <f>+'1,2,3 - LEOFF_2'!X57</f>
        <v>0</v>
      </c>
    </row>
    <row r="41" spans="1:35" x14ac:dyDescent="0.25">
      <c r="S41" s="153">
        <f t="shared" ref="S41:S43" si="28">+S40+1</f>
        <v>2027</v>
      </c>
      <c r="T41" s="168"/>
      <c r="U41" s="168"/>
      <c r="V41" s="165">
        <f>+'1,2,3 - PERS_2-3'!W53</f>
        <v>0</v>
      </c>
      <c r="W41" s="165">
        <f>+'1,2,3 - PERS_2-3'!X53</f>
        <v>0</v>
      </c>
      <c r="X41" s="155">
        <v>0</v>
      </c>
      <c r="Y41" s="155">
        <v>0</v>
      </c>
      <c r="Z41" s="165">
        <f>+'1,2,3 - PSERS'!W54</f>
        <v>0</v>
      </c>
      <c r="AA41" s="165">
        <f>+'1,2,3 - PSERS'!X54</f>
        <v>0</v>
      </c>
      <c r="AB41" s="168"/>
      <c r="AC41" s="168"/>
      <c r="AD41" s="298">
        <v>0</v>
      </c>
      <c r="AE41" s="298">
        <v>0</v>
      </c>
      <c r="AF41" s="168"/>
      <c r="AG41" s="168"/>
      <c r="AH41" s="165">
        <f>+'1,2,3 - LEOFF_2'!W58</f>
        <v>0</v>
      </c>
      <c r="AI41" s="165">
        <f>+'1,2,3 - LEOFF_2'!X58</f>
        <v>0</v>
      </c>
    </row>
    <row r="42" spans="1:35" x14ac:dyDescent="0.25">
      <c r="S42" s="153">
        <f t="shared" si="28"/>
        <v>2028</v>
      </c>
      <c r="T42" s="168"/>
      <c r="U42" s="168"/>
      <c r="V42" s="165">
        <f>+'1,2,3 - PERS_2-3'!W54</f>
        <v>0</v>
      </c>
      <c r="W42" s="165">
        <f>+'1,2,3 - PERS_2-3'!X54</f>
        <v>0</v>
      </c>
      <c r="X42" s="155">
        <v>0</v>
      </c>
      <c r="Y42" s="155">
        <v>0</v>
      </c>
      <c r="Z42" s="165">
        <f>+'1,2,3 - PSERS'!W55</f>
        <v>0</v>
      </c>
      <c r="AA42" s="165">
        <f>+'1,2,3 - PSERS'!X55</f>
        <v>0</v>
      </c>
      <c r="AB42" s="168"/>
      <c r="AC42" s="168"/>
      <c r="AD42" s="298">
        <v>0</v>
      </c>
      <c r="AE42" s="298">
        <v>0</v>
      </c>
      <c r="AF42" s="168"/>
      <c r="AG42" s="168"/>
      <c r="AH42" s="165">
        <f>+'1,2,3 - LEOFF_2'!W59</f>
        <v>0</v>
      </c>
      <c r="AI42" s="165">
        <f>+'1,2,3 - LEOFF_2'!X59</f>
        <v>0</v>
      </c>
    </row>
    <row r="43" spans="1:35" x14ac:dyDescent="0.25">
      <c r="S43" s="153">
        <f t="shared" si="28"/>
        <v>2029</v>
      </c>
      <c r="T43" s="168"/>
      <c r="U43" s="168"/>
      <c r="V43" s="165">
        <f>+'1,2,3 - PERS_2-3'!W55</f>
        <v>0</v>
      </c>
      <c r="W43" s="165">
        <f>+'1,2,3 - PERS_2-3'!X55</f>
        <v>0</v>
      </c>
      <c r="X43" s="155">
        <v>0</v>
      </c>
      <c r="Y43" s="155">
        <v>0</v>
      </c>
      <c r="Z43" s="165">
        <f>+'1,2,3 - PSERS'!W56</f>
        <v>0</v>
      </c>
      <c r="AA43" s="165">
        <f>+'1,2,3 - PSERS'!X56</f>
        <v>0</v>
      </c>
      <c r="AB43" s="168"/>
      <c r="AC43" s="168"/>
      <c r="AD43" s="298">
        <v>0</v>
      </c>
      <c r="AE43" s="298">
        <v>0</v>
      </c>
      <c r="AF43" s="168"/>
      <c r="AG43" s="168"/>
      <c r="AH43" s="165">
        <f>+'1,2,3 - LEOFF_2'!W60</f>
        <v>0</v>
      </c>
      <c r="AI43" s="165">
        <f>+'1,2,3 - LEOFF_2'!X60</f>
        <v>0</v>
      </c>
    </row>
    <row r="44" spans="1:35" x14ac:dyDescent="0.25">
      <c r="S44" s="156" t="s">
        <v>267</v>
      </c>
      <c r="T44" s="169"/>
      <c r="U44" s="169"/>
      <c r="V44" s="166">
        <f>+'1,2,3 - PERS_2-3'!W56</f>
        <v>0</v>
      </c>
      <c r="W44" s="166">
        <f>+'1,2,3 - PERS_2-3'!X56</f>
        <v>0</v>
      </c>
      <c r="X44" s="157">
        <v>0</v>
      </c>
      <c r="Y44" s="157">
        <v>0</v>
      </c>
      <c r="Z44" s="166">
        <f>SUM('1,2,3 - PSERS'!W57:W62)</f>
        <v>0</v>
      </c>
      <c r="AA44" s="166">
        <f>SUM('1,2,3 - PSERS'!X57:X62)</f>
        <v>0</v>
      </c>
      <c r="AB44" s="169"/>
      <c r="AC44" s="169"/>
      <c r="AD44" s="299">
        <v>0</v>
      </c>
      <c r="AE44" s="299">
        <v>0</v>
      </c>
      <c r="AF44" s="169"/>
      <c r="AG44" s="169"/>
      <c r="AH44" s="166">
        <f>SUM('1,2,3 - LEOFF_2'!W61:W64)</f>
        <v>0</v>
      </c>
      <c r="AI44" s="166">
        <f>SUM('1,2,3 - LEOFF_2'!X61:X64)</f>
        <v>0</v>
      </c>
    </row>
    <row r="45" spans="1:35" x14ac:dyDescent="0.25">
      <c r="S45" s="158" t="s">
        <v>261</v>
      </c>
      <c r="T45" s="170"/>
      <c r="U45" s="170"/>
      <c r="V45" s="167">
        <f t="shared" ref="V45:AA45" si="29">SUM(V39:V44)</f>
        <v>0</v>
      </c>
      <c r="W45" s="167">
        <f t="shared" si="29"/>
        <v>0</v>
      </c>
      <c r="X45" s="159">
        <f t="shared" si="29"/>
        <v>0</v>
      </c>
      <c r="Y45" s="159">
        <f t="shared" si="29"/>
        <v>0</v>
      </c>
      <c r="Z45" s="167">
        <f t="shared" si="29"/>
        <v>0</v>
      </c>
      <c r="AA45" s="167">
        <f t="shared" si="29"/>
        <v>0</v>
      </c>
      <c r="AB45" s="170"/>
      <c r="AC45" s="170"/>
      <c r="AD45" s="300">
        <f t="shared" ref="AD45:AE45" si="30">SUM(AD39:AD44)</f>
        <v>0</v>
      </c>
      <c r="AE45" s="300">
        <f t="shared" si="30"/>
        <v>0</v>
      </c>
      <c r="AF45" s="170"/>
      <c r="AG45" s="170"/>
      <c r="AH45" s="167">
        <f>'1,2,3 - LEOFF_2'!K65+'1,2,3 - LEOFF_2'!M65+'1,2,3 - LEOFF_2'!O65+'1,2,3 - LEOFF_2'!Q65+'1,2,3 - LEOFF_2'!S65</f>
        <v>0</v>
      </c>
      <c r="AI45" s="167">
        <f>'1,2,3 - LEOFF_2'!L65+'1,2,3 - LEOFF_2'!N65+'1,2,3 - LEOFF_2'!P65+'1,2,3 - LEOFF_2'!R65+'1,2,3 - LEOFF_2'!T65</f>
        <v>0</v>
      </c>
    </row>
    <row r="47" spans="1:35" x14ac:dyDescent="0.25">
      <c r="S47" s="413" t="s">
        <v>270</v>
      </c>
      <c r="T47" s="413"/>
      <c r="U47" s="413"/>
      <c r="V47" s="413"/>
      <c r="W47" s="413"/>
      <c r="X47" s="413"/>
      <c r="Y47" s="413"/>
      <c r="Z47" s="413"/>
      <c r="AA47" s="413"/>
      <c r="AB47" s="413"/>
      <c r="AC47" s="413"/>
      <c r="AD47" s="413"/>
      <c r="AE47" s="413"/>
      <c r="AF47" s="413"/>
      <c r="AG47" s="413"/>
      <c r="AH47" s="413"/>
      <c r="AI47" s="413"/>
    </row>
    <row r="48" spans="1:35" x14ac:dyDescent="0.2">
      <c r="S48" s="297" t="s">
        <v>150</v>
      </c>
      <c r="T48" s="405" t="s">
        <v>39</v>
      </c>
      <c r="U48" s="405"/>
      <c r="V48" s="398" t="s">
        <v>40</v>
      </c>
      <c r="W48" s="398"/>
      <c r="X48" s="405" t="s">
        <v>254</v>
      </c>
      <c r="Y48" s="405"/>
      <c r="Z48" s="398" t="s">
        <v>255</v>
      </c>
      <c r="AA48" s="398"/>
      <c r="AB48" s="405" t="s">
        <v>256</v>
      </c>
      <c r="AC48" s="405"/>
      <c r="AD48" s="398" t="s">
        <v>257</v>
      </c>
      <c r="AE48" s="398"/>
      <c r="AF48" s="405" t="s">
        <v>42</v>
      </c>
      <c r="AG48" s="405"/>
      <c r="AH48" s="398" t="s">
        <v>43</v>
      </c>
      <c r="AI48" s="398"/>
    </row>
    <row r="49" spans="19:35" x14ac:dyDescent="0.25">
      <c r="S49" s="153">
        <f>+A8</f>
        <v>2025</v>
      </c>
      <c r="T49" s="406">
        <f>SUM(T8:U8,T17:U17,T28:U28,T39:U39)</f>
        <v>0</v>
      </c>
      <c r="U49" s="406"/>
      <c r="V49" s="407">
        <f>SUM(V8:W8,V17:W17,V28:W28,V39:W39)</f>
        <v>0</v>
      </c>
      <c r="W49" s="407"/>
      <c r="X49" s="406">
        <f>SUM(X8:Y8,X17:Y17,X28:Y28,X39:Y39)</f>
        <v>0</v>
      </c>
      <c r="Y49" s="406"/>
      <c r="Z49" s="407">
        <f>SUM(Z8:AA8,Z17:AA17,Z28:AA28,Z39:AA39)</f>
        <v>0</v>
      </c>
      <c r="AA49" s="407"/>
      <c r="AB49" s="406">
        <f>SUM(AB8:AC8,AB17:AC17,AB28:AC28,AB39:AC39)</f>
        <v>0</v>
      </c>
      <c r="AC49" s="406"/>
      <c r="AD49" s="407">
        <f>SUM(AD8:AE8,AD17:AE17,AD28:AE28,AD39:AE39)</f>
        <v>0</v>
      </c>
      <c r="AE49" s="407"/>
      <c r="AF49" s="406">
        <f>SUM(AF8:AG8,AF17:AG17,AF28:AG28,AF39:AG39)</f>
        <v>0</v>
      </c>
      <c r="AG49" s="406"/>
      <c r="AH49" s="407">
        <f>SUM(AH8:AI8,AH17:AI17,AH28:AI28,AH39:AI39)</f>
        <v>0</v>
      </c>
      <c r="AI49" s="407"/>
    </row>
    <row r="50" spans="19:35" x14ac:dyDescent="0.25">
      <c r="S50" s="153">
        <f>+S49+1</f>
        <v>2026</v>
      </c>
      <c r="T50" s="406">
        <f>SUM(T9:U9,T18:U18,T29:U29,T40:U40)</f>
        <v>0</v>
      </c>
      <c r="U50" s="406"/>
      <c r="V50" s="407">
        <f>SUM(V9:W9,V18:W18,V29:W29,V40:W40)</f>
        <v>0</v>
      </c>
      <c r="W50" s="407"/>
      <c r="X50" s="406">
        <f>SUM(X9:Y9,X18:Y18,X29:Y29,X40:Y40)</f>
        <v>0</v>
      </c>
      <c r="Y50" s="406"/>
      <c r="Z50" s="407">
        <f>SUM(Z9:AA9,Z18:AA18,Z29:AA29,Z40:AA40)</f>
        <v>0</v>
      </c>
      <c r="AA50" s="407"/>
      <c r="AB50" s="406">
        <f>SUM(AB9:AC9,AB18:AC18,AB29:AC29,AB40:AC40)</f>
        <v>0</v>
      </c>
      <c r="AC50" s="406"/>
      <c r="AD50" s="407">
        <f>SUM(AD9:AE9,AD18:AE18,AD29:AE29,AD40:AE40)</f>
        <v>0</v>
      </c>
      <c r="AE50" s="407"/>
      <c r="AF50" s="406">
        <f>SUM(AF9:AG9,AF18:AG18,AF29:AG29,AF40:AG40)</f>
        <v>0</v>
      </c>
      <c r="AG50" s="406"/>
      <c r="AH50" s="407">
        <f>SUM(AH9:AI9,AH18:AI18,AH29:AI29,AH40:AI40)</f>
        <v>0</v>
      </c>
      <c r="AI50" s="407"/>
    </row>
    <row r="51" spans="19:35" x14ac:dyDescent="0.25">
      <c r="S51" s="153">
        <f t="shared" ref="S51:S53" si="31">+S50+1</f>
        <v>2027</v>
      </c>
      <c r="T51" s="406">
        <f>SUM(T10:U10,T19:U19,T30:U30,T41:U41)</f>
        <v>0</v>
      </c>
      <c r="U51" s="406"/>
      <c r="V51" s="407">
        <f>SUM(V10:W10,V19:W19,V30:W30,V41:W41)</f>
        <v>0</v>
      </c>
      <c r="W51" s="407"/>
      <c r="X51" s="406">
        <f>SUM(X10:Y10,X19:Y19,X30:Y30,X41:Y41)</f>
        <v>0</v>
      </c>
      <c r="Y51" s="406"/>
      <c r="Z51" s="407">
        <f>SUM(Z10:AA10,Z19:AA19,Z30:AA30,Z41:AA41)</f>
        <v>0</v>
      </c>
      <c r="AA51" s="407"/>
      <c r="AB51" s="406">
        <f>SUM(AB10:AC10,AB19:AC19,AB30:AC30,AB41:AC41)</f>
        <v>0</v>
      </c>
      <c r="AC51" s="406"/>
      <c r="AD51" s="407">
        <f>SUM(AD10:AE10,AD19:AE19,AD30:AE30,AD41:AE41)</f>
        <v>0</v>
      </c>
      <c r="AE51" s="407"/>
      <c r="AF51" s="406">
        <f>SUM(AF10:AG10,AF19:AG19,AF30:AG30,AF41:AG41)</f>
        <v>0</v>
      </c>
      <c r="AG51" s="406"/>
      <c r="AH51" s="407">
        <f>SUM(AH10:AI10,AH19:AI19,AH30:AI30,AH41:AI41)</f>
        <v>0</v>
      </c>
      <c r="AI51" s="407"/>
    </row>
    <row r="52" spans="19:35" x14ac:dyDescent="0.25">
      <c r="S52" s="153">
        <f t="shared" si="31"/>
        <v>2028</v>
      </c>
      <c r="T52" s="406">
        <f>SUM(T11:U11,T20:U20,T31:U31,T42:U42)</f>
        <v>0</v>
      </c>
      <c r="U52" s="406"/>
      <c r="V52" s="407">
        <f>SUM(V11:W11,V20:W20,V31:W31,V42:W42)</f>
        <v>0</v>
      </c>
      <c r="W52" s="407"/>
      <c r="X52" s="406">
        <f>SUM(X11:Y11,X20:Y20,X31:Y31,X42:Y42)</f>
        <v>0</v>
      </c>
      <c r="Y52" s="406"/>
      <c r="Z52" s="407">
        <f>SUM(Z11:AA11,Z20:AA20,Z31:AA31,Z42:AA42)</f>
        <v>0</v>
      </c>
      <c r="AA52" s="407"/>
      <c r="AB52" s="406">
        <f>SUM(AB11:AC11,AB20:AC20,AB31:AC31,AB42:AC42)</f>
        <v>0</v>
      </c>
      <c r="AC52" s="406"/>
      <c r="AD52" s="407">
        <f>SUM(AD11:AE11,AD20:AE20,AD31:AE31,AD42:AE42)</f>
        <v>0</v>
      </c>
      <c r="AE52" s="407"/>
      <c r="AF52" s="406">
        <f>SUM(AF11:AG11,AF20:AG20,AF31:AG31,AF42:AG42)</f>
        <v>0</v>
      </c>
      <c r="AG52" s="406"/>
      <c r="AH52" s="407">
        <f>SUM(AH11:AI11,AH20:AI20,AH31:AI31,AH42:AI42)</f>
        <v>0</v>
      </c>
      <c r="AI52" s="407"/>
    </row>
    <row r="53" spans="19:35" x14ac:dyDescent="0.25">
      <c r="S53" s="153">
        <f t="shared" si="31"/>
        <v>2029</v>
      </c>
      <c r="T53" s="406">
        <f>SUM(T21:U21,T32:U32,T43:U43)</f>
        <v>0</v>
      </c>
      <c r="U53" s="406"/>
      <c r="V53" s="407">
        <f>SUM(V21:W21,V32:W32,V43:W43)</f>
        <v>0</v>
      </c>
      <c r="W53" s="407"/>
      <c r="X53" s="406">
        <f>SUM(X21:Y21,X32:Y32,X43:Y43)</f>
        <v>0</v>
      </c>
      <c r="Y53" s="406"/>
      <c r="Z53" s="407">
        <f>SUM(Z21:AA21,Z32:AA32,Z43:AA43)</f>
        <v>0</v>
      </c>
      <c r="AA53" s="407"/>
      <c r="AB53" s="406">
        <f>SUM(AB21:AC21,AB32:AC32,AB43:AC43)</f>
        <v>0</v>
      </c>
      <c r="AC53" s="406"/>
      <c r="AD53" s="407">
        <f>SUM(AD21:AE21,AD32:AE32,AD43:AE43)</f>
        <v>0</v>
      </c>
      <c r="AE53" s="407"/>
      <c r="AF53" s="406">
        <f>SUM(AF21:AG21,AF32:AG32,AF43:AG43)</f>
        <v>0</v>
      </c>
      <c r="AG53" s="406"/>
      <c r="AH53" s="407">
        <f>SUM(AH21:AI21,AH32:AI32,AH43:AI43)</f>
        <v>0</v>
      </c>
      <c r="AI53" s="407"/>
    </row>
    <row r="54" spans="19:35" ht="15.75" thickBot="1" x14ac:dyDescent="0.3">
      <c r="S54" s="156" t="s">
        <v>267</v>
      </c>
      <c r="T54" s="408">
        <f>SUM(T22:U22,T33:U33,T44:U44)</f>
        <v>0</v>
      </c>
      <c r="U54" s="408"/>
      <c r="V54" s="409">
        <f>SUM(V22:W22,V33:W33,V44:W44)</f>
        <v>0</v>
      </c>
      <c r="W54" s="409"/>
      <c r="X54" s="408">
        <f>SUM(X22:Y22,X33:Y33,X44:Y44)</f>
        <v>0</v>
      </c>
      <c r="Y54" s="408"/>
      <c r="Z54" s="409">
        <f>SUM(Z22:AA22,Z33:AA33,Z44:AA44)</f>
        <v>0</v>
      </c>
      <c r="AA54" s="409"/>
      <c r="AB54" s="408">
        <f>SUM(AB22:AC22,AB33:AC33,AB44:AC44)</f>
        <v>0</v>
      </c>
      <c r="AC54" s="408"/>
      <c r="AD54" s="409">
        <f>SUM(AD22:AE22,AD33:AE33,AD44:AE44)</f>
        <v>0</v>
      </c>
      <c r="AE54" s="409"/>
      <c r="AF54" s="408">
        <f>SUM(AF22:AG22,AF33:AG33,AF44:AG44)</f>
        <v>0</v>
      </c>
      <c r="AG54" s="408"/>
      <c r="AH54" s="409">
        <f>SUM(AH22:AI22,AH33:AI33,AH44:AI44)</f>
        <v>0</v>
      </c>
      <c r="AI54" s="409"/>
    </row>
    <row r="55" spans="19:35" x14ac:dyDescent="0.25">
      <c r="S55" s="158" t="s">
        <v>261</v>
      </c>
      <c r="T55" s="410">
        <f>SUM(T49:U54)</f>
        <v>0</v>
      </c>
      <c r="U55" s="410"/>
      <c r="V55" s="411">
        <f>SUM(V49:W54)</f>
        <v>0</v>
      </c>
      <c r="W55" s="411"/>
      <c r="X55" s="410">
        <f>SUM(X49:Y54)</f>
        <v>0</v>
      </c>
      <c r="Y55" s="410"/>
      <c r="Z55" s="411">
        <f>SUM(Z49:AA54)</f>
        <v>0</v>
      </c>
      <c r="AA55" s="411"/>
      <c r="AB55" s="410">
        <f>SUM(AB49:AC54)</f>
        <v>0</v>
      </c>
      <c r="AC55" s="410"/>
      <c r="AD55" s="411">
        <f>SUM(AD49:AE54)</f>
        <v>0</v>
      </c>
      <c r="AE55" s="411"/>
      <c r="AF55" s="410">
        <f>SUM(AF49:AG54)</f>
        <v>0</v>
      </c>
      <c r="AG55" s="410"/>
      <c r="AH55" s="411">
        <f>SUM(AH49:AI54)</f>
        <v>0</v>
      </c>
      <c r="AI55" s="411"/>
    </row>
    <row r="57" spans="19:35" x14ac:dyDescent="0.25">
      <c r="S57" s="59" t="s">
        <v>271</v>
      </c>
      <c r="U57" s="177">
        <f>SUM('1,2,3 - PERS_1'!I31:J39)</f>
        <v>0</v>
      </c>
      <c r="V57" s="177"/>
      <c r="W57" s="177">
        <f>SUM('1,2,3 - PERS_2-3'!H61:I70)</f>
        <v>0</v>
      </c>
      <c r="X57" s="177"/>
      <c r="Y57" s="177"/>
      <c r="Z57" s="177"/>
      <c r="AA57" s="177">
        <f>SUM('1,2,3 - PSERS'!H68:I77)</f>
        <v>0</v>
      </c>
      <c r="AB57" s="177"/>
      <c r="AC57" s="177"/>
      <c r="AD57" s="177"/>
      <c r="AE57" s="177"/>
      <c r="AF57" s="177"/>
      <c r="AG57" s="177">
        <f>SUM('1,2,3 - LEOFF_1'!H26:I35)</f>
        <v>0</v>
      </c>
      <c r="AH57" s="177"/>
      <c r="AI57" s="177">
        <f>SUM('1,2,3 - LEOFF_2'!H70:I79)</f>
        <v>0</v>
      </c>
    </row>
    <row r="58" spans="19:35" x14ac:dyDescent="0.25">
      <c r="S58" s="145" t="s">
        <v>272</v>
      </c>
      <c r="U58" s="177">
        <f>T55-U57</f>
        <v>0</v>
      </c>
      <c r="W58" s="177">
        <f>V55-W57</f>
        <v>0</v>
      </c>
      <c r="AA58" s="177">
        <f>Z55-AA57</f>
        <v>0</v>
      </c>
      <c r="AG58" s="177">
        <f>AF55-AG57</f>
        <v>0</v>
      </c>
      <c r="AI58" s="177">
        <f>AH55-AI57</f>
        <v>0</v>
      </c>
    </row>
    <row r="59" spans="19:35" x14ac:dyDescent="0.25">
      <c r="S59" s="145"/>
    </row>
    <row r="60" spans="19:35" x14ac:dyDescent="0.25">
      <c r="S60" s="412" t="s">
        <v>273</v>
      </c>
      <c r="T60" s="412"/>
      <c r="U60" s="412"/>
      <c r="V60" s="412"/>
      <c r="W60" s="412"/>
      <c r="X60" s="412"/>
      <c r="Y60" s="412"/>
      <c r="Z60" s="412"/>
      <c r="AA60" s="412"/>
      <c r="AB60" s="412"/>
      <c r="AC60" s="412"/>
      <c r="AD60" s="412"/>
      <c r="AE60" s="412"/>
      <c r="AF60" s="412"/>
      <c r="AG60" s="412"/>
      <c r="AH60" s="412"/>
      <c r="AI60" s="412"/>
    </row>
    <row r="61" spans="19:35" x14ac:dyDescent="0.25">
      <c r="S61" s="412"/>
      <c r="T61" s="412"/>
      <c r="U61" s="412"/>
      <c r="V61" s="412"/>
      <c r="W61" s="412"/>
      <c r="X61" s="412"/>
      <c r="Y61" s="412"/>
      <c r="Z61" s="412"/>
      <c r="AA61" s="412"/>
      <c r="AB61" s="412"/>
      <c r="AC61" s="412"/>
      <c r="AD61" s="412"/>
      <c r="AE61" s="412"/>
      <c r="AF61" s="412"/>
      <c r="AG61" s="412"/>
      <c r="AH61" s="412"/>
      <c r="AI61" s="412"/>
    </row>
  </sheetData>
  <mergeCells count="129">
    <mergeCell ref="AF52:AG52"/>
    <mergeCell ref="AH52:AI52"/>
    <mergeCell ref="S60:AI61"/>
    <mergeCell ref="S47:AI47"/>
    <mergeCell ref="S36:AI36"/>
    <mergeCell ref="S37:S38"/>
    <mergeCell ref="S26:S27"/>
    <mergeCell ref="A26:A27"/>
    <mergeCell ref="A25:Q25"/>
    <mergeCell ref="T53:U53"/>
    <mergeCell ref="V53:W53"/>
    <mergeCell ref="X53:Y53"/>
    <mergeCell ref="Z53:AA53"/>
    <mergeCell ref="AB53:AC53"/>
    <mergeCell ref="AD53:AE53"/>
    <mergeCell ref="AF53:AG53"/>
    <mergeCell ref="AH53:AI53"/>
    <mergeCell ref="T52:U52"/>
    <mergeCell ref="V52:W52"/>
    <mergeCell ref="X52:Y52"/>
    <mergeCell ref="Z52:AA52"/>
    <mergeCell ref="AB52:AC52"/>
    <mergeCell ref="AD52:AE52"/>
    <mergeCell ref="AF50:AG50"/>
    <mergeCell ref="AF54:AG54"/>
    <mergeCell ref="AH54:AI54"/>
    <mergeCell ref="T55:U55"/>
    <mergeCell ref="V55:W55"/>
    <mergeCell ref="X55:Y55"/>
    <mergeCell ref="Z55:AA55"/>
    <mergeCell ref="AB55:AC55"/>
    <mergeCell ref="AD55:AE55"/>
    <mergeCell ref="AF55:AG55"/>
    <mergeCell ref="AH55:AI55"/>
    <mergeCell ref="T54:U54"/>
    <mergeCell ref="V54:W54"/>
    <mergeCell ref="X54:Y54"/>
    <mergeCell ref="Z54:AA54"/>
    <mergeCell ref="AB54:AC54"/>
    <mergeCell ref="AD54:AE54"/>
    <mergeCell ref="AH50:AI50"/>
    <mergeCell ref="T51:U51"/>
    <mergeCell ref="V51:W51"/>
    <mergeCell ref="X51:Y51"/>
    <mergeCell ref="Z51:AA51"/>
    <mergeCell ref="AB51:AC51"/>
    <mergeCell ref="AD51:AE51"/>
    <mergeCell ref="AF51:AG51"/>
    <mergeCell ref="AH51:AI51"/>
    <mergeCell ref="T50:U50"/>
    <mergeCell ref="V50:W50"/>
    <mergeCell ref="X50:Y50"/>
    <mergeCell ref="Z50:AA50"/>
    <mergeCell ref="AB50:AC50"/>
    <mergeCell ref="AD50:AE50"/>
    <mergeCell ref="T49:U49"/>
    <mergeCell ref="V49:W49"/>
    <mergeCell ref="X49:Y49"/>
    <mergeCell ref="Z49:AA49"/>
    <mergeCell ref="AB49:AC49"/>
    <mergeCell ref="AD49:AE49"/>
    <mergeCell ref="AF49:AG49"/>
    <mergeCell ref="AH49:AI49"/>
    <mergeCell ref="AD48:AE48"/>
    <mergeCell ref="AF48:AG48"/>
    <mergeCell ref="AH48:AI48"/>
    <mergeCell ref="T38:U38"/>
    <mergeCell ref="AB38:AC38"/>
    <mergeCell ref="AF38:AG38"/>
    <mergeCell ref="T48:U48"/>
    <mergeCell ref="V48:W48"/>
    <mergeCell ref="X48:Y48"/>
    <mergeCell ref="Z48:AA48"/>
    <mergeCell ref="AB48:AC48"/>
    <mergeCell ref="T37:U37"/>
    <mergeCell ref="V37:W37"/>
    <mergeCell ref="X37:Y37"/>
    <mergeCell ref="Z37:AA37"/>
    <mergeCell ref="AB37:AC37"/>
    <mergeCell ref="AD37:AE37"/>
    <mergeCell ref="AF37:AG37"/>
    <mergeCell ref="AH37:AI37"/>
    <mergeCell ref="AB26:AC26"/>
    <mergeCell ref="AD26:AE26"/>
    <mergeCell ref="AF26:AG26"/>
    <mergeCell ref="AH26:AI26"/>
    <mergeCell ref="T27:U27"/>
    <mergeCell ref="AB27:AC27"/>
    <mergeCell ref="AF27:AG27"/>
    <mergeCell ref="N26:O26"/>
    <mergeCell ref="P26:Q26"/>
    <mergeCell ref="T26:U26"/>
    <mergeCell ref="V26:W26"/>
    <mergeCell ref="X26:Y26"/>
    <mergeCell ref="Z26:AA26"/>
    <mergeCell ref="B26:C26"/>
    <mergeCell ref="D26:E26"/>
    <mergeCell ref="F26:G26"/>
    <mergeCell ref="H26:I26"/>
    <mergeCell ref="J26:K26"/>
    <mergeCell ref="L26:M26"/>
    <mergeCell ref="AB15:AC15"/>
    <mergeCell ref="AD15:AE15"/>
    <mergeCell ref="AF15:AG15"/>
    <mergeCell ref="B15:C15"/>
    <mergeCell ref="D15:E15"/>
    <mergeCell ref="F15:G15"/>
    <mergeCell ref="H15:I15"/>
    <mergeCell ref="J15:K15"/>
    <mergeCell ref="L15:M15"/>
    <mergeCell ref="S25:AI25"/>
    <mergeCell ref="S15:S16"/>
    <mergeCell ref="A1:Q1"/>
    <mergeCell ref="AH15:AI15"/>
    <mergeCell ref="T16:U16"/>
    <mergeCell ref="AB16:AC16"/>
    <mergeCell ref="AF16:AG16"/>
    <mergeCell ref="N15:O15"/>
    <mergeCell ref="P15:Q15"/>
    <mergeCell ref="T15:U15"/>
    <mergeCell ref="V15:W15"/>
    <mergeCell ref="X15:Y15"/>
    <mergeCell ref="Z15:AA15"/>
    <mergeCell ref="S1:AI1"/>
    <mergeCell ref="S6:AI6"/>
    <mergeCell ref="S14:AI14"/>
    <mergeCell ref="A15:A16"/>
    <mergeCell ref="A14:Q14"/>
    <mergeCell ref="A6:Q6"/>
  </mergeCells>
  <conditionalFormatting sqref="U58 W58 AA58 AG58 AI58">
    <cfRule type="cellIs" dxfId="1" priority="1" operator="greaterThan">
      <formula>50</formula>
    </cfRule>
    <cfRule type="cellIs" dxfId="0" priority="2" operator="lessThan">
      <formula>-50</formula>
    </cfRule>
  </conditionalFormatting>
  <pageMargins left="0.7" right="0.7" top="0.75" bottom="0.75" header="0.3" footer="0.3"/>
  <ignoredErrors>
    <ignoredError sqref="AB49:AC54 AF49:AG54" formulaRange="1"/>
  </ignoredErrors>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a04e3fd-6465-4142-91bc-9269e631cbda">
      <Terms xmlns="http://schemas.microsoft.com/office/infopath/2007/PartnerControls"/>
    </lcf76f155ced4ddcb4097134ff3c332f>
    <TaxCatchAll xmlns="22c7d62b-a531-4afa-91a0-b0037c041238" xsi:nil="true"/>
    <EntityName xmlns="ea04e3fd-6465-4142-91bc-9269e631cbda" xsi:nil="true"/>
    <Dateadded xmlns="ea04e3fd-6465-4142-91bc-9269e631cbda" xsi:nil="true"/>
    <MoreInfo xmlns="ea04e3fd-6465-4142-91bc-9269e631cbda" xsi:nil="true"/>
    <SchoolYear xmlns="ea04e3fd-6465-4142-91bc-9269e631cbda" xsi:nil="true"/>
    <EffectiveDate xmlns="ea04e3fd-6465-4142-91bc-9269e631cbda" xsi:nil="true"/>
    <_ip_UnifiedCompliancePolicyProperties xmlns="http://schemas.microsoft.com/sharepoint/v3" xsi:nil="true"/>
    <TeamSPContact xmlns="ea04e3fd-6465-4142-91bc-9269e631cbda" xsi:nil="true"/>
    <StatementType xmlns="ea04e3fd-6465-4142-91bc-9269e631cbda" xsi:nil="true"/>
    <SensitiveInformation_x003f_ xmlns="ea04e3fd-6465-4142-91bc-9269e631cbda">false</SensitiveInformation_x003f_>
    <Category xmlns="ea04e3fd-6465-4142-91bc-9269e631cbda" xsi:nil="true"/>
    <Senttoanddate xmlns="ea04e3fd-6465-4142-91bc-9269e631cbda" xsi:nil="true"/>
    <Notes xmlns="ea04e3fd-6465-4142-91bc-9269e631cbda" xsi:nil="true"/>
    <DateApproved xmlns="ea04e3fd-6465-4142-91bc-9269e631cbda" xsi:nil="true"/>
    <IndiasNotes xmlns="ea04e3fd-6465-4142-91bc-9269e631cbda" xsi:nil="true"/>
    <Reviewer xmlns="ea04e3fd-6465-4142-91bc-9269e631cbda">
      <UserInfo>
        <DisplayName/>
        <AccountId xsi:nil="true"/>
        <AccountType/>
      </UserInfo>
    </Review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84A1516A6E6F4F8C4F4A9A98A773D3" ma:contentTypeVersion="44" ma:contentTypeDescription="Create a new document." ma:contentTypeScope="" ma:versionID="0f4fff9270486a71d6f156b921eee6b0">
  <xsd:schema xmlns:xsd="http://www.w3.org/2001/XMLSchema" xmlns:xs="http://www.w3.org/2001/XMLSchema" xmlns:p="http://schemas.microsoft.com/office/2006/metadata/properties" xmlns:ns1="http://schemas.microsoft.com/sharepoint/v3" xmlns:ns2="ea04e3fd-6465-4142-91bc-9269e631cbda" xmlns:ns3="22c7d62b-a531-4afa-91a0-b0037c041238" targetNamespace="http://schemas.microsoft.com/office/2006/metadata/properties" ma:root="true" ma:fieldsID="a18769ee92c3fc81b779797f79982760" ns1:_="" ns2:_="" ns3:_="">
    <xsd:import namespace="http://schemas.microsoft.com/sharepoint/v3"/>
    <xsd:import namespace="ea04e3fd-6465-4142-91bc-9269e631cbda"/>
    <xsd:import namespace="22c7d62b-a531-4afa-91a0-b0037c041238"/>
    <xsd:element name="properties">
      <xsd:complexType>
        <xsd:sequence>
          <xsd:element name="documentManagement">
            <xsd:complexType>
              <xsd:all>
                <xsd:element ref="ns2:SensitiveInformation_x003f_" minOccurs="0"/>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oreInfo" minOccurs="0"/>
                <xsd:element ref="ns2:lcf76f155ced4ddcb4097134ff3c332f" minOccurs="0"/>
                <xsd:element ref="ns3:TaxCatchAll" minOccurs="0"/>
                <xsd:element ref="ns2:Category" minOccurs="0"/>
                <xsd:element ref="ns2:EntityName" minOccurs="0"/>
                <xsd:element ref="ns2:SchoolYear" minOccurs="0"/>
                <xsd:element ref="ns2:StatementType" minOccurs="0"/>
                <xsd:element ref="ns2:MediaLengthInSeconds" minOccurs="0"/>
                <xsd:element ref="ns2:EffectiveDate" minOccurs="0"/>
                <xsd:element ref="ns2:Dateadded" minOccurs="0"/>
                <xsd:element ref="ns2:TeamSPContact" minOccurs="0"/>
                <xsd:element ref="ns2:Senttoanddate" minOccurs="0"/>
                <xsd:element ref="ns2:MediaServiceObjectDetectorVersions" minOccurs="0"/>
                <xsd:element ref="ns2:Notes" minOccurs="0"/>
                <xsd:element ref="ns2:MediaServiceSearchProperties" minOccurs="0"/>
                <xsd:element ref="ns2:IndiasNotes" minOccurs="0"/>
                <xsd:element ref="ns2:Reviewer" minOccurs="0"/>
                <xsd:element ref="ns2:DateAppro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ma:readOnly="false">
      <xsd:simpleType>
        <xsd:restriction base="dms:Note"/>
      </xsd:simpleType>
    </xsd:element>
    <xsd:element name="_ip_UnifiedCompliancePolicyUIAction" ma:index="13"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04e3fd-6465-4142-91bc-9269e631cbda" elementFormDefault="qualified">
    <xsd:import namespace="http://schemas.microsoft.com/office/2006/documentManagement/types"/>
    <xsd:import namespace="http://schemas.microsoft.com/office/infopath/2007/PartnerControls"/>
    <xsd:element name="SensitiveInformation_x003f_" ma:index="2" nillable="true" ma:displayName="Sensitive Information?" ma:default="0" ma:format="Dropdown" ma:internalName="SensitiveInformation_x003f_">
      <xsd:simpleType>
        <xsd:restriction base="dms:Boolea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description="" ma:hidden="true"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oreInfo" ma:index="21" nillable="true" ma:displayName="More Info" ma:format="Dropdown" ma:internalName="MoreInfo">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Category" ma:index="25" nillable="true" ma:displayName="Category" ma:internalName="Category">
      <xsd:simpleType>
        <xsd:restriction base="dms:Text">
          <xsd:maxLength value="255"/>
        </xsd:restriction>
      </xsd:simpleType>
    </xsd:element>
    <xsd:element name="EntityName" ma:index="26" nillable="true" ma:displayName="Entity Name" ma:format="Dropdown" ma:indexed="true" ma:internalName="EntityName">
      <xsd:simpleType>
        <xsd:restriction base="dms:Text">
          <xsd:maxLength value="255"/>
        </xsd:restriction>
      </xsd:simpleType>
    </xsd:element>
    <xsd:element name="SchoolYear" ma:index="27" nillable="true" ma:displayName="School Year" ma:format="Dropdown" ma:internalName="SchoolYear">
      <xsd:simpleType>
        <xsd:restriction base="dms:Text">
          <xsd:maxLength value="255"/>
        </xsd:restriction>
      </xsd:simpleType>
    </xsd:element>
    <xsd:element name="StatementType" ma:index="28" nillable="true" ma:displayName="Statement Type" ma:format="Dropdown" ma:internalName="StatementType">
      <xsd:simpleType>
        <xsd:restriction base="dms:Text">
          <xsd:maxLength value="255"/>
        </xsd:restriction>
      </xsd:simpleType>
    </xsd:element>
    <xsd:element name="MediaLengthInSeconds" ma:index="29" nillable="true" ma:displayName="MediaLengthInSeconds" ma:hidden="true" ma:internalName="MediaLengthInSeconds" ma:readOnly="true">
      <xsd:simpleType>
        <xsd:restriction base="dms:Unknown"/>
      </xsd:simpleType>
    </xsd:element>
    <xsd:element name="EffectiveDate" ma:index="30" nillable="true" ma:displayName="Effective Date" ma:description="This is the beginning time period for this information " ma:format="Dropdown" ma:internalName="EffectiveDate">
      <xsd:simpleType>
        <xsd:restriction base="dms:Text">
          <xsd:maxLength value="255"/>
        </xsd:restriction>
      </xsd:simpleType>
    </xsd:element>
    <xsd:element name="Dateadded" ma:index="31" nillable="true" ma:displayName="Date added" ma:format="DateOnly" ma:internalName="Dateadded">
      <xsd:simpleType>
        <xsd:restriction base="dms:DateTime"/>
      </xsd:simpleType>
    </xsd:element>
    <xsd:element name="TeamSPContact" ma:index="32" nillable="true" ma:displayName="Team SP Contact" ma:format="Dropdown" ma:internalName="TeamSPContact">
      <xsd:simpleType>
        <xsd:union memberTypes="dms:Text">
          <xsd:simpleType>
            <xsd:restriction base="dms:Choice">
              <xsd:enumeration value="AM Cheryl Thresher"/>
              <xsd:enumeration value="AAM Shirley Christiansen"/>
              <xsd:enumeration value="AAM Ryan Montgomery"/>
              <xsd:enumeration value="AAM Sara Heath"/>
              <xsd:enumeration value="ASA Kim Del Castillo"/>
              <xsd:enumeration value="ASA Erika Kmieciak"/>
              <xsd:enumeration value="ASA Melissa Ritter-Maylone"/>
            </xsd:restriction>
          </xsd:simpleType>
        </xsd:union>
      </xsd:simpleType>
    </xsd:element>
    <xsd:element name="Senttoanddate" ma:index="33" nillable="true" ma:displayName="Sent to and date" ma:format="Dropdown" ma:internalName="Senttoanddate">
      <xsd:simpleType>
        <xsd:restriction base="dms:Text">
          <xsd:maxLength value="255"/>
        </xsd:restriction>
      </xsd:simpleType>
    </xsd:element>
    <xsd:element name="MediaServiceObjectDetectorVersions" ma:index="34" nillable="true" ma:displayName="MediaServiceObjectDetectorVersions" ma:description="" ma:hidden="true" ma:indexed="true" ma:internalName="MediaServiceObjectDetectorVersions" ma:readOnly="true">
      <xsd:simpleType>
        <xsd:restriction base="dms:Text"/>
      </xsd:simpleType>
    </xsd:element>
    <xsd:element name="Notes" ma:index="35" nillable="true" ma:displayName="Notes" ma:format="Dropdown" ma:internalName="Notes">
      <xsd:simpleType>
        <xsd:restriction base="dms:Text">
          <xsd:maxLength value="255"/>
        </xsd:restriction>
      </xsd:simpleType>
    </xsd:element>
    <xsd:element name="MediaServiceSearchProperties" ma:index="36" nillable="true" ma:displayName="MediaServiceSearchProperties" ma:hidden="true" ma:internalName="MediaServiceSearchProperties" ma:readOnly="true">
      <xsd:simpleType>
        <xsd:restriction base="dms:Note"/>
      </xsd:simpleType>
    </xsd:element>
    <xsd:element name="IndiasNotes" ma:index="37" nillable="true" ma:displayName="Date Drafted" ma:format="Dropdown" ma:internalName="IndiasNotes">
      <xsd:simpleType>
        <xsd:restriction base="dms:Note">
          <xsd:maxLength value="255"/>
        </xsd:restriction>
      </xsd:simpleType>
    </xsd:element>
    <xsd:element name="Reviewer" ma:index="38" nillable="true" ma:displayName="Reviewer" ma:format="Dropdown" ma:list="UserInfo" ma:SharePointGroup="0" ma:internalName="Review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Approved" ma:index="39" nillable="true" ma:displayName="Date Approved" ma:format="DateOnly" ma:internalName="DateApprov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2c7d62b-a531-4afa-91a0-b0037c041238"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4" nillable="true" ma:displayName="Taxonomy Catch All Column" ma:hidden="true" ma:list="{127c8b69-0a8f-4279-adb8-915feb34924b}" ma:internalName="TaxCatchAll" ma:showField="CatchAllData" ma:web="22c7d62b-a531-4afa-91a0-b0037c0412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9E0D15-97AA-4EC6-ACCE-B005F800FF55}">
  <ds:schemaRefs>
    <ds:schemaRef ds:uri="http://schemas.microsoft.com/office/2006/metadata/properties"/>
    <ds:schemaRef ds:uri="http://schemas.microsoft.com/office/infopath/2007/PartnerControls"/>
    <ds:schemaRef ds:uri="http://schemas.microsoft.com/sharepoint/v3"/>
    <ds:schemaRef ds:uri="ea04e3fd-6465-4142-91bc-9269e631cbda"/>
    <ds:schemaRef ds:uri="22c7d62b-a531-4afa-91a0-b0037c041238"/>
  </ds:schemaRefs>
</ds:datastoreItem>
</file>

<file path=customXml/itemProps2.xml><?xml version="1.0" encoding="utf-8"?>
<ds:datastoreItem xmlns:ds="http://schemas.openxmlformats.org/officeDocument/2006/customXml" ds:itemID="{90EEB456-81FE-4979-AF5B-46BD56885571}">
  <ds:schemaRefs>
    <ds:schemaRef ds:uri="http://schemas.microsoft.com/sharepoint/v3/contenttype/forms"/>
  </ds:schemaRefs>
</ds:datastoreItem>
</file>

<file path=customXml/itemProps3.xml><?xml version="1.0" encoding="utf-8"?>
<ds:datastoreItem xmlns:ds="http://schemas.openxmlformats.org/officeDocument/2006/customXml" ds:itemID="{11E333DA-B15B-4CE6-B4C1-F4A278D4A4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a04e3fd-6465-4142-91bc-9269e631cbda"/>
    <ds:schemaRef ds:uri="22c7d62b-a531-4afa-91a0-b0037c0412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4 - Summary</vt:lpstr>
      <vt:lpstr>1,2,3 - PERS_1</vt:lpstr>
      <vt:lpstr>1,2,3 - PERS_2-3</vt:lpstr>
      <vt:lpstr>1,2,3 - PSERS</vt:lpstr>
      <vt:lpstr>1,2,3 - LEOFF_1</vt:lpstr>
      <vt:lpstr>1,2,3 - LEOFF_2</vt:lpstr>
      <vt:lpstr>5 - SpecFndg</vt:lpstr>
      <vt:lpstr>6 - Amort</vt:lpstr>
      <vt:lpstr>6 - Sensitivity - Notes</vt:lpstr>
      <vt:lpstr>'1,2,3 - LEOFF_2'!Print_Area</vt:lpstr>
      <vt:lpstr>'1,2,3 - PERS_2-3'!Print_Area</vt:lpstr>
    </vt:vector>
  </TitlesOfParts>
  <Manager/>
  <Company>WA State Auditor's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Burleson, Debra (SAO)</dc:creator>
  <cp:keywords/>
  <dc:description/>
  <cp:lastModifiedBy>Crouch, Olivia (SAO)</cp:lastModifiedBy>
  <cp:revision/>
  <dcterms:created xsi:type="dcterms:W3CDTF">2016-08-30T23:54:34Z</dcterms:created>
  <dcterms:modified xsi:type="dcterms:W3CDTF">2025-01-06T23:54:13Z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0x010100F884A1516A6E6F4F8C4F4A9A98A773D3</vt:lpwstr>
  </property>
  <property fmtid="{D5CDD505-2E9C-101B-9397-08002B2CF9AE}" pid="3" name="MediaServiceImageTags">
    <vt:lpwstr/>
  </property>
</Properties>
</file>